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905" activeTab="0"/>
  </bookViews>
  <sheets>
    <sheet name="Entrada datos y Explicaciones" sheetId="1" r:id="rId1"/>
    <sheet name="Gastos de Personal" sheetId="2" r:id="rId2"/>
    <sheet name="Plan de Inversiones " sheetId="3" r:id="rId3"/>
    <sheet name="Plan de Financiación" sheetId="4" r:id="rId4"/>
    <sheet name="Ppto de Tesorería Año 1" sheetId="5" r:id="rId5"/>
    <sheet name="Cuenta de Pérdidas y Ganancias" sheetId="6" r:id="rId6"/>
    <sheet name="Liquidación de IVA" sheetId="7" r:id="rId7"/>
    <sheet name="Préstamo" sheetId="8" r:id="rId8"/>
    <sheet name="Balance de Situación" sheetId="9" r:id="rId9"/>
    <sheet name="RATIOS FINANCIEROS" sheetId="10" r:id="rId10"/>
    <sheet name="RATIOS ECONÓMICOS" sheetId="11" r:id="rId11"/>
  </sheets>
  <definedNames>
    <definedName name="_xlfn.SUMIFS" hidden="1">#NAME?</definedName>
    <definedName name="_xlnm.Print_Area" localSheetId="5">'Cuenta de Pérdidas y Ganancias'!$A$1:$D$40</definedName>
    <definedName name="_xlnm.Print_Area" localSheetId="0">'Entrada datos y Explicaciones'!$A$1:$C$92</definedName>
    <definedName name="_xlnm.Print_Area" localSheetId="2">'Plan de Inversiones '!$A$1:$C$30</definedName>
  </definedNames>
  <calcPr fullCalcOnLoad="1"/>
</workbook>
</file>

<file path=xl/sharedStrings.xml><?xml version="1.0" encoding="utf-8"?>
<sst xmlns="http://schemas.openxmlformats.org/spreadsheetml/2006/main" count="430" uniqueCount="342">
  <si>
    <t>AÑO 1</t>
  </si>
  <si>
    <t>AÑO 2</t>
  </si>
  <si>
    <t>Inmovilizado Inmaterial</t>
  </si>
  <si>
    <t>Derechos de traspaso</t>
  </si>
  <si>
    <t>Aplicaciones informáticas</t>
  </si>
  <si>
    <t>Inmovilizado Material</t>
  </si>
  <si>
    <t>Terrenos</t>
  </si>
  <si>
    <t>Construcciones</t>
  </si>
  <si>
    <t>Maquinaria</t>
  </si>
  <si>
    <t>Herramientas y útiles</t>
  </si>
  <si>
    <t>Mobiliario</t>
  </si>
  <si>
    <t>Equipos informáticos</t>
  </si>
  <si>
    <t>Elementos de transporte</t>
  </si>
  <si>
    <t>Otros</t>
  </si>
  <si>
    <t>Inmovilizado Financiero</t>
  </si>
  <si>
    <t>Fianzas</t>
  </si>
  <si>
    <t>Existencias</t>
  </si>
  <si>
    <t>Deudores</t>
  </si>
  <si>
    <t>Clientes</t>
  </si>
  <si>
    <t>Tesoreria</t>
  </si>
  <si>
    <t>TOTAL INVERSIONES</t>
  </si>
  <si>
    <t>AÑO 3</t>
  </si>
  <si>
    <t>RECURSOS PROPIOS</t>
  </si>
  <si>
    <t>Capital</t>
  </si>
  <si>
    <t>EXIGIBLE LARGO PLAZO</t>
  </si>
  <si>
    <t>Préstamos a l/p</t>
  </si>
  <si>
    <t>Otras deudas a largo plazo</t>
  </si>
  <si>
    <t>EXIGIBLE A CORTO PLAZO</t>
  </si>
  <si>
    <t>Proveedores</t>
  </si>
  <si>
    <t>Préstamos a c/p</t>
  </si>
  <si>
    <t>Administraciones Públicas</t>
  </si>
  <si>
    <t>Otras deudas a corto plazo</t>
  </si>
  <si>
    <t>TOTAL FINANCIACIÓN</t>
  </si>
  <si>
    <t>Mes 1</t>
  </si>
  <si>
    <t>Mes 2</t>
  </si>
  <si>
    <t>Mes 3</t>
  </si>
  <si>
    <t>Mes 4</t>
  </si>
  <si>
    <t>Mes 5</t>
  </si>
  <si>
    <t>Mes 6</t>
  </si>
  <si>
    <t>Mes 7</t>
  </si>
  <si>
    <t>Mes 8</t>
  </si>
  <si>
    <t>Mes 9</t>
  </si>
  <si>
    <t>Mes 10</t>
  </si>
  <si>
    <t>Mes 11</t>
  </si>
  <si>
    <t>Mes 12</t>
  </si>
  <si>
    <t>SALDO INICIAL</t>
  </si>
  <si>
    <t>Cobros ventas</t>
  </si>
  <si>
    <t>Otros cobros</t>
  </si>
  <si>
    <t>S.INICIAL + COBROS</t>
  </si>
  <si>
    <t>Pagos por inversiones</t>
  </si>
  <si>
    <t>Devolución préstamo</t>
  </si>
  <si>
    <t>Pago por Impuesto</t>
  </si>
  <si>
    <t>Otros pagos</t>
  </si>
  <si>
    <t>Total Pagos</t>
  </si>
  <si>
    <t>SALDO FINAL</t>
  </si>
  <si>
    <t>PRESUPUESTO DE TESORERIA</t>
  </si>
  <si>
    <t>Pagos Año anterior</t>
  </si>
  <si>
    <t>Año 1</t>
  </si>
  <si>
    <t>Año 2</t>
  </si>
  <si>
    <t>Año 3</t>
  </si>
  <si>
    <t>TOTAL</t>
  </si>
  <si>
    <t>INICIAL</t>
  </si>
  <si>
    <t>Compras</t>
  </si>
  <si>
    <t>IVA</t>
  </si>
  <si>
    <t>Subvenciones</t>
  </si>
  <si>
    <t>ACTIVO</t>
  </si>
  <si>
    <t>PASIVO</t>
  </si>
  <si>
    <t>Inversión Inicial</t>
  </si>
  <si>
    <t>Gastos fijos con IVA</t>
  </si>
  <si>
    <t>Liquidación 1 Trimestre</t>
  </si>
  <si>
    <t>Ventas primer trimestre</t>
  </si>
  <si>
    <t>Liquidación IVA 2 Trimestre</t>
  </si>
  <si>
    <t>Ventas segundo trimestre</t>
  </si>
  <si>
    <t>Ventas tercer trimestre</t>
  </si>
  <si>
    <t>Liquidación IVA 3 Trimestre</t>
  </si>
  <si>
    <t>Ventas cuarto trimestre</t>
  </si>
  <si>
    <t>Liquidación IVA 4 Trimestre</t>
  </si>
  <si>
    <t>LIQUIDACIÓN DE IVA AÑO 2</t>
  </si>
  <si>
    <t>Ventas anuales</t>
  </si>
  <si>
    <t>A liquidar cada trimestre</t>
  </si>
  <si>
    <t>A liquidar anual</t>
  </si>
  <si>
    <t>A pagar en el año (3 Trimestres)</t>
  </si>
  <si>
    <t>LIQUIDACIÓN DE IVA AÑO 3</t>
  </si>
  <si>
    <t>Alquiler</t>
  </si>
  <si>
    <t>Pagos Año anterior (dividendos)</t>
  </si>
  <si>
    <t>PERIODO</t>
  </si>
  <si>
    <t>INTERES</t>
  </si>
  <si>
    <t>CAPITAL</t>
  </si>
  <si>
    <t>CUOTA</t>
  </si>
  <si>
    <t>Obras acondicionamiento</t>
  </si>
  <si>
    <t>Equipo informático</t>
  </si>
  <si>
    <t>Traspaso</t>
  </si>
  <si>
    <t>Tesorería</t>
  </si>
  <si>
    <t>Fianza</t>
  </si>
  <si>
    <t>(2 mensualidades alquiler)</t>
  </si>
  <si>
    <t>Capital propio (ahorros + préstamo familiar)</t>
  </si>
  <si>
    <t>Préstamo</t>
  </si>
  <si>
    <t>SUBTOTAL</t>
  </si>
  <si>
    <t>Profesionales independientes (gestoría)</t>
  </si>
  <si>
    <t>Conservación</t>
  </si>
  <si>
    <t>Comunicación (publicidad)</t>
  </si>
  <si>
    <t>Cobros ventas (1)</t>
  </si>
  <si>
    <t>Pagos por compras (1)</t>
  </si>
  <si>
    <t>Pagos por gastos fijos(2)</t>
  </si>
  <si>
    <t>OBSERVACIONES</t>
  </si>
  <si>
    <t>IMPORTE NETO</t>
  </si>
  <si>
    <t>IMPORTE BRUTO</t>
  </si>
  <si>
    <t>GARANTIA</t>
  </si>
  <si>
    <t>LIQUIDEZ</t>
  </si>
  <si>
    <t>TOTAL ACTIVO</t>
  </si>
  <si>
    <t>TOTAL PASIVO</t>
  </si>
  <si>
    <t>TESORERÍA</t>
  </si>
  <si>
    <t>ENDEUDAMIENTO</t>
  </si>
  <si>
    <t xml:space="preserve">AUTONOMÍA FINANCIERA </t>
  </si>
  <si>
    <t>RENTABILIDAD FINANCIERA</t>
  </si>
  <si>
    <t xml:space="preserve">LIQUIDEZ = </t>
  </si>
  <si>
    <t xml:space="preserve">TESORERIA = </t>
  </si>
  <si>
    <t xml:space="preserve">ENDEUDAMIENTO = </t>
  </si>
  <si>
    <t xml:space="preserve">AUTONOMÍA FINANCIERA = </t>
  </si>
  <si>
    <t xml:space="preserve">GARANTIA = </t>
  </si>
  <si>
    <t>COMENTARIOS A LA EVOLUCIÓN</t>
  </si>
  <si>
    <t>RENTABILIDAD ECONÓMICA</t>
  </si>
  <si>
    <t>Crecimiento durante los tres años.</t>
  </si>
  <si>
    <t>Inversiones (=ACTIVO del balance)</t>
  </si>
  <si>
    <t>Observaciones</t>
  </si>
  <si>
    <t>€</t>
  </si>
  <si>
    <t>Financiación (=PASIVO del balance)</t>
  </si>
  <si>
    <t>GASTOS PRIMER AÑO</t>
  </si>
  <si>
    <t>VALORES RECOMENDADOS</t>
  </si>
  <si>
    <t>RATIOS DEL MODELO</t>
  </si>
  <si>
    <t>RATIOS ECONÓMICOS</t>
  </si>
  <si>
    <t xml:space="preserve">                                                     RATIOS FINANCIEROS</t>
  </si>
  <si>
    <t>PRESUPUESTO DE TESORERIA  AÑO 1 (Desglose por meses)</t>
  </si>
  <si>
    <t>LIQUIDACIÓN DE IVA AÑO 1</t>
  </si>
  <si>
    <t xml:space="preserve">Capital: </t>
  </si>
  <si>
    <t xml:space="preserve">Interés: </t>
  </si>
  <si>
    <t>Plazo en meses</t>
  </si>
  <si>
    <t>INTERESES   AÑO</t>
  </si>
  <si>
    <t>CAPITAL   AÑO</t>
  </si>
  <si>
    <t>BAIT:</t>
  </si>
  <si>
    <t>RENTABILIDAD ECONÓMICA =                BAIT /TOTAL ACTIVO.</t>
  </si>
  <si>
    <t>RENTABILIDAD FINANCIERA =                  BAIT /RECURSOS PROPIOS.</t>
  </si>
  <si>
    <t>Beneficio antes de impuestos e intereses.</t>
  </si>
  <si>
    <t xml:space="preserve">                             ANALISIS DE RATIOS FINANCIEROS DE LA EMPRESA MODELO</t>
  </si>
  <si>
    <t>Crecimiento del ratio de garantía para los tres años previstos.</t>
  </si>
  <si>
    <t>Crecimiento del ratio de liquidez para los tres años previstos.</t>
  </si>
  <si>
    <t>Crecimiento del ratio de tesorería para los tres años previstos.</t>
  </si>
  <si>
    <t>Disminución del ratio de endeudamiento para los tres años previstos.</t>
  </si>
  <si>
    <t>Incremento de la autonomia financiera para los tres años previstos.</t>
  </si>
  <si>
    <t>Efectivo</t>
  </si>
  <si>
    <t>Ventas</t>
  </si>
  <si>
    <t>Prestaciones de servicios</t>
  </si>
  <si>
    <t>Consumo de materias primas o mercaderías</t>
  </si>
  <si>
    <t>Trabajos realizados por otras empresas</t>
  </si>
  <si>
    <t>Cargas sociales</t>
  </si>
  <si>
    <t>Tributos</t>
  </si>
  <si>
    <t xml:space="preserve">Importe neto de la cifra de negocios </t>
  </si>
  <si>
    <t>Aprovisionamientos</t>
  </si>
  <si>
    <t>Gastos de personal</t>
  </si>
  <si>
    <t>Otros gastos de explotación</t>
  </si>
  <si>
    <t xml:space="preserve">BENEFICIO ANTES DE IMPUESTOS </t>
  </si>
  <si>
    <t xml:space="preserve">BENEFICIO DESPUÉS DE IMPUESTOS </t>
  </si>
  <si>
    <t>Gastos financieros</t>
  </si>
  <si>
    <t xml:space="preserve">Impuestos </t>
  </si>
  <si>
    <t>ACTIVO NO CORRIENTE</t>
  </si>
  <si>
    <t>Administraciones públicas (1)</t>
  </si>
  <si>
    <t xml:space="preserve">PPYGG </t>
  </si>
  <si>
    <t>Sueldos, salarios y asimilados</t>
  </si>
  <si>
    <t>Servicios exteriores (1)</t>
  </si>
  <si>
    <t>(1) Incluye arrendamientos, servicios de profesionales independientes (gastos de gestoría), reparaciones y conservación, transportes, primas de seguros, servicios bancarios, publicidad, suministros y otros servicios.</t>
  </si>
  <si>
    <t>ACTIVO CORRIENTE</t>
  </si>
  <si>
    <t>Inmovilizado Intangible</t>
  </si>
  <si>
    <t>Patentes, licencias, marcas y similares</t>
  </si>
  <si>
    <t>PATRIMONIO NETO</t>
  </si>
  <si>
    <t>Resultados de ejercicios anteriores</t>
  </si>
  <si>
    <t>Inversiones financieras a largo plazo</t>
  </si>
  <si>
    <t>PASIVO NO CORRIENTE</t>
  </si>
  <si>
    <t>PASIVO CORRIENTE</t>
  </si>
  <si>
    <t>Deudas con entidades de crédito a largo plazo</t>
  </si>
  <si>
    <t>Deudas con entidades de crédito a corto plazo</t>
  </si>
  <si>
    <t>ACTIVO CORRIENTE/PASIVO CORRIENTE.  El activo corriente (existencias+deudores+efectivo), que son todos los activos que se van a convertir en dinero antes de un año, debe ser mayor que el pasivo corriente (deudas que se han de pagar antes de una año), con la finalidad de eludir problemas de liquidez a corto y poder pagar las deudas sin dificultades.</t>
  </si>
  <si>
    <t>EXIGIBLE TOTAL /PASIVO TOTAL. La suma pasivo no corriente+pasivo corriente (o sea, la totalidad de las deudas) no debe superar el 60% del pasivo, dado que tal nivel de endeudamiento podría traducirse  en un seria riesgo de descapitalización (falta capital y sobran deudas, o sea,existe el riesgo de caer en poder de los acreedores).</t>
  </si>
  <si>
    <t>Amortización del inmovilizado (2)</t>
  </si>
  <si>
    <t>GASTOS DE PERSONAL</t>
  </si>
  <si>
    <t>SALARIO BRUTO MENSUAL TRABAJADOR 1</t>
  </si>
  <si>
    <t>GASTOS SS MENSUAL TRABAJADOR 1</t>
  </si>
  <si>
    <t xml:space="preserve">SALARIO BRUTO ANUAL TRABAJADOR 1 </t>
  </si>
  <si>
    <t>GASTOS ANUALES SS TRABAJADOR 1</t>
  </si>
  <si>
    <t>SALARIO BRUTO MENSUAL TRABAJADOR 2</t>
  </si>
  <si>
    <t>GASTOS SS MENSUAL TRABAJADOR 2</t>
  </si>
  <si>
    <t>SALARIO BRUTO ANUAL TRABAJADOR 2</t>
  </si>
  <si>
    <t>GASTOS ANUALES SS TRABAJADOR 2</t>
  </si>
  <si>
    <t>SALARIO BRUTO MENSUAL TRABAJADOR 3</t>
  </si>
  <si>
    <t>GASTOS SS MENSUAL TRABAJADOR 3</t>
  </si>
  <si>
    <t>SALARIO BRUTO ANUAL TRABAJADOR 3</t>
  </si>
  <si>
    <t>GASTOS ANUALES SS TRABAJADOR 3</t>
  </si>
  <si>
    <t>TOTAL GASTOS SALARIOS MES</t>
  </si>
  <si>
    <t>TOTAL GASTOS SS MES</t>
  </si>
  <si>
    <t>TOTAL GASTOS SALARIOS AÑO</t>
  </si>
  <si>
    <t>TOTAL GASTOS SS AÑO</t>
  </si>
  <si>
    <t>GASTOS MENSUAL SS AUTÓNOMO</t>
  </si>
  <si>
    <t>EMPRESARIO</t>
  </si>
  <si>
    <t>GASTOS ANUALES SS AUTÓNOMO</t>
  </si>
  <si>
    <t>TRABAJADOR 1</t>
  </si>
  <si>
    <t>TRABAJADOR 2</t>
  </si>
  <si>
    <t>TRABAJADOR 3</t>
  </si>
  <si>
    <t xml:space="preserve">Otros gastos de gestión corriente </t>
  </si>
  <si>
    <t>&gt; 0,5</t>
  </si>
  <si>
    <t>+</t>
  </si>
  <si>
    <t>TOTAL ACTIVO/EXIGIBLE TOTAL. Mide la relación existente entre el activo total de una empresa y sus deudas totales (pasivo no corriente+pasivo corriente). Permite acreditar la garantía que la empresa ofrece a sus acreedores para hacer frente a sus obligaciones de pago.</t>
  </si>
  <si>
    <t>TESORERÍA/PASIVO CORRIENTE. El ratio de tesorería o "prueba del ácido" es el que mide la capacidad del efectivo de hacer frente a las deudas de corto plazo.</t>
  </si>
  <si>
    <t>FONDO DE MANIOBRA</t>
  </si>
  <si>
    <t>ACTIVO CORRIENTE - PASIVO CORRIENTE.  Debe ser siempre positivo. Es el remanente que le queda a la empresa después de liquidar todas sus obligaciones de pago a corto plazo. Si el fondo de maniobra fuera negativo nos encontraríamos con que la empresa no dispone de liquidez suficiente.</t>
  </si>
  <si>
    <t>&gt; 2</t>
  </si>
  <si>
    <t>&lt; 0,6</t>
  </si>
  <si>
    <t>&gt; 0,35 - 1</t>
  </si>
  <si>
    <t>AUTONOMÍA FINANCIERA (1)</t>
  </si>
  <si>
    <t>RECURSOS PROPIOS/EXIGIBLE TOTAL. Es la relación entre los recursos propios y el pasivo exigible. Expresa la cantidad de recursos propios de la empresa para hacer frente a sus deudas o pasivo exigible. (capacidad de endeudamiento)</t>
  </si>
  <si>
    <t>(1) Los valores recomendados pueden cambiar dependiendo del tipo de empresa y sector ( La autonomía financiera es normal que sea baja en empresas nuevas. En términos generales no debería ser &lt; 0,7)</t>
  </si>
  <si>
    <t>Aumento del fondo de maniobra en los tres años previstos.</t>
  </si>
  <si>
    <t>RESULTADO DE EXPLOTACIÓN (BAIT) (3)</t>
  </si>
  <si>
    <t>(3) BAIT Beneficio antes de intereses e impuestos</t>
  </si>
  <si>
    <t>Es el beneficio antes de intereses e impuestos de la cuenta de resultados entre el patrimonio neto del balance. Cuanto mayor sea el ratio mayor rendimiento extrae la empresa del capital aportado por sus propietarios. Se denomina ROE -Return on Equity-</t>
  </si>
  <si>
    <t>Es el beneficio antes de intereses e impuestos (de la cuenta de resultados) dividido entre el activo total del balance. Cuanto mayor sea el ratio, mayor es el rendimiento que extrae la empresa de sus activos (inversiones). Se denomina ROA -Return On Assets-.</t>
  </si>
  <si>
    <t>PUNTO DE EQUILIBRIO</t>
  </si>
  <si>
    <t>Representa la cifra de ventas necesaria para cubrir el total de los gastos, a partir de este umbral la empresa empezará a obtener beneficios.                                                                                                                    PE  = COSTES FIJOS / 1 - (COSTES VARIABLES / CIFRA VENTAS)</t>
  </si>
  <si>
    <t xml:space="preserve">SALARIO BRUTO MENSUAL EMPRESARIO </t>
  </si>
  <si>
    <t xml:space="preserve">SALARIO BRUTO ANUAL EMPRESARIO </t>
  </si>
  <si>
    <t>Patentes, licencias y marcas</t>
  </si>
  <si>
    <t>(Esta cifra debe cubrir los costes aproximados de los 3 primeros meses, se puede ajustar para para que cuadren las inversiones con la financiación. Incluye los gastos de constitución)</t>
  </si>
  <si>
    <t xml:space="preserve">Pago por IVA </t>
  </si>
  <si>
    <t>Pago por IVA</t>
  </si>
  <si>
    <t>IVA a compensar año 1</t>
  </si>
  <si>
    <t>A compensar 3 Trimestre</t>
  </si>
  <si>
    <t>A compensar primer trimestre</t>
  </si>
  <si>
    <t>A compensar 2 Trimestre</t>
  </si>
  <si>
    <t>Amortizaciones</t>
  </si>
  <si>
    <t>Otro inmovilizado intangible</t>
  </si>
  <si>
    <t>Terrenos y construcciones</t>
  </si>
  <si>
    <t>Instalaciones técnicas y otro inmovilizado material</t>
  </si>
  <si>
    <t>IVA a compensar año 2</t>
  </si>
  <si>
    <t xml:space="preserve">(1) Devolución del IVA de las inversiones. </t>
  </si>
  <si>
    <t>Compras y gastos variables</t>
  </si>
  <si>
    <t xml:space="preserve">PLAN DE INVERSIONES       </t>
  </si>
  <si>
    <t>PLAN DE FINANCIACIÓN</t>
  </si>
  <si>
    <t>CUENTAS DE PÉRDIDAS Y GANANCIAS</t>
  </si>
  <si>
    <t>TABLA DE AMORTIZACIÓN</t>
  </si>
  <si>
    <t>BALANCE DE SITUACIÓN</t>
  </si>
  <si>
    <t>El balance de situación se calcula casi automáticamente porque se vuelcan directamente los datos del resto de hojas Excel: previsión de tesorería, cuenta de resultados, IVA y préstamo.</t>
  </si>
  <si>
    <t>INSTRUCCIONES</t>
  </si>
  <si>
    <t>Se estima un incremento de costes fijos de un 5% sobre el año anterior, incluido también en gastos de personal para los años 2 y 3..</t>
  </si>
  <si>
    <t>Se ha estimado un incremento en los costes variables de un 20 % igual al incremento de las ventas para el año 2 y 3</t>
  </si>
  <si>
    <t>Se estima un incremento de ventas para el año 2 y 3 de un 20% anual.</t>
  </si>
  <si>
    <t>Suministros (luz, agua, teléfono, gas)</t>
  </si>
  <si>
    <t>TIPO IVA APLICABLE</t>
  </si>
  <si>
    <t>TOTAL GASTOS FIJOS ANUALES (sin IVA)</t>
  </si>
  <si>
    <t>TOTAL GASTOS FIJOS ANUALES (con IVA)</t>
  </si>
  <si>
    <t>Gastos variables primer año (= compras) sin IVA</t>
  </si>
  <si>
    <t>TIPO IVA APLICABLE A LAS COMPRAS</t>
  </si>
  <si>
    <t>VENTAS PRIMER AÑO</t>
  </si>
  <si>
    <t>VENTAS SIN IVA</t>
  </si>
  <si>
    <t>AMORTIZACION</t>
  </si>
  <si>
    <t>IMPORTE</t>
  </si>
  <si>
    <t>TIPO</t>
  </si>
  <si>
    <t>AMORT.ANUAL</t>
  </si>
  <si>
    <t>TOTAL AMORTIZACIÓN (2)</t>
  </si>
  <si>
    <t>(2) Amortizacion del inmovilizado ver tabla siguiente</t>
  </si>
  <si>
    <t>Otros (proveedores, acreedores, etc.)</t>
  </si>
  <si>
    <t>2º mes</t>
  </si>
  <si>
    <t>3º mes</t>
  </si>
  <si>
    <t>4º mes</t>
  </si>
  <si>
    <t>5º mes</t>
  </si>
  <si>
    <t>6º mes</t>
  </si>
  <si>
    <t>7º mes</t>
  </si>
  <si>
    <t>9º mes</t>
  </si>
  <si>
    <t>10º mes</t>
  </si>
  <si>
    <t>11º mes</t>
  </si>
  <si>
    <t>TOTAL COMPRAS AÑO SIN IVA</t>
  </si>
  <si>
    <t>TOTAL VENTAS AÑO SIN IVA</t>
  </si>
  <si>
    <t>TIPO IVA APLICABLE A LAS VENTAS</t>
  </si>
  <si>
    <t>SUBTOTAL GASTOS DE PERSONAL</t>
  </si>
  <si>
    <t>SUBTOTAL OTROS GASTOS DE EXPLOTACIÓN SIN IVA</t>
  </si>
  <si>
    <t>(1) Se incluyen las ventas y las compras con su IVA correspondiente s/hoja entrada de datos.</t>
  </si>
  <si>
    <t>(2) Mano de obra (sin IVA)+ resto costes fijos mensuales s/Entrada Datos más el IVA correspondiente. El primer mes se incluyen los Seguros.</t>
  </si>
  <si>
    <t>CALCULO DE LA PREVISIÓN INICIAL DE TESORERÍA</t>
  </si>
  <si>
    <t xml:space="preserve"> Calculado como 3 meses de Gastos Fijos</t>
  </si>
  <si>
    <t>Comenzar a rellenar las Inversiones y la Financiación en esta hoja. El total de la inversión debe ser igual al total de la financiación.</t>
  </si>
  <si>
    <t>A continuación rellenamos las estimaciones de ventas, compras y de gastos gastos fijos. La amortización del inmovilizado se calcula sola.(es necesario tener cuidado de no modificar las fórmulas), los gastos financieros se calculan en la hoja correspondiente al préstamo, por lo que habrá que indicar primero en la hoja de préstamo la cantidad a solicitar que obtendremos del Plan de financiación..</t>
  </si>
  <si>
    <t>De la entrada de datos inicial, se rellena El presupuesto de Tesorería, la Cuenta de Pérdidas y Ganancias, el Cuadro del IVA</t>
  </si>
  <si>
    <t>No lleva IVA</t>
  </si>
  <si>
    <r>
      <t xml:space="preserve">Para facilitar la comprensión utilizamos un ejemplo real: Fabricación y venta de zapatos para baile y eventos. Sustituir las cifras del ejemplo por las de nuestro proyecto. </t>
    </r>
    <r>
      <rPr>
        <b/>
        <sz val="12"/>
        <rFont val="Arial"/>
        <family val="2"/>
      </rPr>
      <t>Tener mucho cuidado de no tocar las fórmulas.</t>
    </r>
  </si>
  <si>
    <t xml:space="preserve">1º mes  </t>
  </si>
  <si>
    <t>8º mes</t>
  </si>
  <si>
    <t>Reformas, aire acondicionado, calefacción, etc.</t>
  </si>
  <si>
    <t>Gastos fijos mensuales primer año. (Introducir los datos sin IVA)</t>
  </si>
  <si>
    <t xml:space="preserve">1º mes </t>
  </si>
  <si>
    <t>Suma aproximada de las tres primeras cuotas de préstamo</t>
  </si>
  <si>
    <t>Rellenar unicamente las casillas en amarillo</t>
  </si>
  <si>
    <t xml:space="preserve">Proveedores mercaderias o servicios de otras empresas </t>
  </si>
  <si>
    <t xml:space="preserve">Maquinaria </t>
  </si>
  <si>
    <t xml:space="preserve">Mobiliario </t>
  </si>
  <si>
    <t xml:space="preserve">Útiles </t>
  </si>
  <si>
    <t xml:space="preserve">Existencias </t>
  </si>
  <si>
    <t xml:space="preserve">12º mes </t>
  </si>
  <si>
    <t xml:space="preserve">8º mes: </t>
  </si>
  <si>
    <t xml:space="preserve">12º mes: </t>
  </si>
  <si>
    <r>
      <t xml:space="preserve">                            </t>
    </r>
    <r>
      <rPr>
        <b/>
        <sz val="13"/>
        <rFont val="Arial"/>
        <family val="2"/>
      </rPr>
      <t>ANÁLISIS DE RATIOS ECONÓMICOS DE LA EMPRESA MODELO</t>
    </r>
  </si>
  <si>
    <r>
      <t xml:space="preserve">                                                                                  </t>
    </r>
    <r>
      <rPr>
        <sz val="14"/>
        <rFont val="Arial"/>
        <family val="2"/>
      </rPr>
      <t xml:space="preserve">      LIQUIDACIÓN DE IVA</t>
    </r>
  </si>
  <si>
    <t>Ver hoja préstamo</t>
  </si>
  <si>
    <t xml:space="preserve">Otros pagos  </t>
  </si>
  <si>
    <t>TOTAL GASTOS FIJOS PRIMER MES (sin IVA)</t>
  </si>
  <si>
    <t>TOTAL GASTOS FIJOS 2º AL 12 MES (sin IVA)</t>
  </si>
  <si>
    <t>TOTAL GASTOS FIJOS PRIMER MES (con IVA)</t>
  </si>
  <si>
    <t>TOTAL GASTOS FIJOS 2º AL 12 MES (con IVA)</t>
  </si>
  <si>
    <t>Prima de Seguros (se incluye el Seguro si la prima se paga el primer mes)</t>
  </si>
  <si>
    <t>Otros (gastos no incluidos que se prorratean mensualmente)</t>
  </si>
  <si>
    <t>Sueldos  (De la hoja Gtos. Personal)</t>
  </si>
  <si>
    <t>Seguridad Social  (De la hoja de Gtos de Personal)</t>
  </si>
  <si>
    <t>Gastos de Constitución: Escrituras, Registro,Imagen  (se registrarán solo en el primer mes)</t>
  </si>
  <si>
    <t xml:space="preserve">ACTIVO NO CORRIENTE </t>
  </si>
  <si>
    <t>Otros activos financieros (1)</t>
  </si>
  <si>
    <t>(1) Aquí entraría la fianza del local</t>
  </si>
  <si>
    <t>(2) Hacienda Pública deudora por diversos conceptos (IVA, subvenciones, devolución de impuestos)</t>
  </si>
  <si>
    <t>Otros créditos con las administraciones públicas (2)</t>
  </si>
  <si>
    <t>Resultado del ejercicio (3)</t>
  </si>
  <si>
    <t>(3) Beneficio después de impuestos</t>
  </si>
  <si>
    <t xml:space="preserve">Deudas con las Administraciones Públicas (4)  </t>
  </si>
  <si>
    <t>(4) Impuestos más liquidación anual de IVA</t>
  </si>
  <si>
    <t>Descuadre entre activo y pasivo (5)</t>
  </si>
  <si>
    <t>(5) Casilla para control de posibles errores.</t>
  </si>
  <si>
    <t>Licencia</t>
  </si>
  <si>
    <t>Aplicaciones informáticas. Diseño web</t>
  </si>
  <si>
    <t>IVA inversión inicial (21% de inversiones, salvo licencia, fianza, traspaso y tesorería)</t>
  </si>
  <si>
    <t>Elementos de Transporte</t>
  </si>
  <si>
    <t>INTERESES</t>
  </si>
  <si>
    <t>año 2</t>
  </si>
  <si>
    <t>año 3</t>
  </si>
  <si>
    <t>(Se suma porque tenemos que adelantarlo aunque es dinero que nos "debe" Hacienda). Si alguna partida importante tiene un IVA inferior corregir la fórmula</t>
  </si>
  <si>
    <t>PUNTO DE EQUILIBRIO MENSUAL</t>
  </si>
  <si>
    <t>% PE SOBRE LA ESTIMACIÓN VENTAS</t>
  </si>
  <si>
    <t>Facturación mensual mínima para cubrir gastos</t>
  </si>
  <si>
    <t>% ventas estimadas a alcanzar para cubrir gastos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</si>
</sst>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numFmts>
  <fonts count="60">
    <font>
      <sz val="10"/>
      <name val="Arial"/>
      <family val="0"/>
    </font>
    <font>
      <sz val="11"/>
      <color indexed="63"/>
      <name val="Calibri"/>
      <family val="2"/>
    </font>
    <font>
      <b/>
      <sz val="10"/>
      <name val="Arial"/>
      <family val="2"/>
    </font>
    <font>
      <b/>
      <sz val="12"/>
      <name val="Arial"/>
      <family val="2"/>
    </font>
    <font>
      <sz val="10"/>
      <color indexed="10"/>
      <name val="Arial"/>
      <family val="2"/>
    </font>
    <font>
      <b/>
      <sz val="14"/>
      <name val="Arial"/>
      <family val="2"/>
    </font>
    <font>
      <b/>
      <u val="single"/>
      <sz val="10"/>
      <name val="Arial"/>
      <family val="2"/>
    </font>
    <font>
      <b/>
      <sz val="9"/>
      <name val="Arial"/>
      <family val="2"/>
    </font>
    <font>
      <sz val="8"/>
      <name val="Arial"/>
      <family val="2"/>
    </font>
    <font>
      <b/>
      <sz val="14"/>
      <color indexed="9"/>
      <name val="Arial"/>
      <family val="2"/>
    </font>
    <font>
      <b/>
      <sz val="12"/>
      <color indexed="63"/>
      <name val="Arial"/>
      <family val="2"/>
    </font>
    <font>
      <sz val="10"/>
      <color indexed="9"/>
      <name val="Arial"/>
      <family val="2"/>
    </font>
    <font>
      <sz val="12"/>
      <name val="Arial"/>
      <family val="2"/>
    </font>
    <font>
      <b/>
      <sz val="11"/>
      <name val="Arial"/>
      <family val="2"/>
    </font>
    <font>
      <sz val="14"/>
      <name val="Arial"/>
      <family val="2"/>
    </font>
    <font>
      <sz val="16"/>
      <name val="Arial"/>
      <family val="2"/>
    </font>
    <font>
      <sz val="16"/>
      <color indexed="10"/>
      <name val="Arial"/>
      <family val="2"/>
    </font>
    <font>
      <sz val="10"/>
      <color indexed="53"/>
      <name val="Arial"/>
      <family val="2"/>
    </font>
    <font>
      <sz val="12"/>
      <color indexed="10"/>
      <name val="Arial"/>
      <family val="2"/>
    </font>
    <font>
      <b/>
      <sz val="13"/>
      <name val="Arial"/>
      <family val="2"/>
    </font>
    <font>
      <sz val="10"/>
      <color indexed="63"/>
      <name val="Calibri"/>
      <family val="0"/>
    </font>
    <font>
      <sz val="9.2"/>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0"/>
      <color indexed="8"/>
      <name val="Arial"/>
      <family val="0"/>
    </font>
    <font>
      <b/>
      <sz val="18"/>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3"/>
        <bgColor indexed="64"/>
      </patternFill>
    </fill>
    <fill>
      <patternFill patternType="solid">
        <fgColor indexed="44"/>
        <bgColor indexed="64"/>
      </patternFill>
    </fill>
    <fill>
      <patternFill patternType="solid">
        <fgColor indexed="49"/>
        <bgColor indexed="64"/>
      </patternFill>
    </fill>
    <fill>
      <patternFill patternType="solid">
        <fgColor indexed="47"/>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bottom style="thin"/>
    </border>
    <border>
      <left style="medium"/>
      <right style="thin"/>
      <top style="medium"/>
      <bottom style="thin"/>
    </border>
    <border>
      <left style="thin"/>
      <right style="thin"/>
      <top style="thin"/>
      <bottom style="medium"/>
    </border>
    <border>
      <left style="thin"/>
      <right style="thin"/>
      <top style="medium"/>
      <bottom style="thin"/>
    </border>
    <border>
      <left style="medium"/>
      <right/>
      <top/>
      <bottom/>
    </border>
    <border>
      <left/>
      <right style="medium"/>
      <top/>
      <bottom/>
    </border>
    <border>
      <left style="medium"/>
      <right/>
      <top/>
      <bottom style="thin"/>
    </border>
    <border>
      <left/>
      <right/>
      <top/>
      <bottom style="thin"/>
    </border>
    <border>
      <left/>
      <right style="medium"/>
      <top/>
      <bottom style="thin"/>
    </border>
    <border>
      <left style="thin"/>
      <right style="thin"/>
      <top style="thin"/>
      <bottom/>
    </border>
    <border>
      <left style="medium"/>
      <right style="thin"/>
      <top/>
      <bottom style="thin"/>
    </border>
    <border>
      <left style="thin"/>
      <right style="medium"/>
      <top/>
      <bottom style="thin"/>
    </border>
    <border>
      <left style="medium"/>
      <right style="thin"/>
      <top style="thin"/>
      <bottom style="medium"/>
    </border>
    <border>
      <left style="medium"/>
      <right style="thin"/>
      <top style="thin"/>
      <bottom/>
    </border>
    <border>
      <left style="thin"/>
      <right style="thin"/>
      <top/>
      <bottom/>
    </border>
    <border>
      <left/>
      <right/>
      <top/>
      <bottom style="medium"/>
    </border>
    <border>
      <left style="thin"/>
      <right/>
      <top/>
      <bottom/>
    </border>
    <border>
      <left style="medium"/>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top style="thin"/>
      <bottom style="thin"/>
    </border>
    <border>
      <left/>
      <right/>
      <top style="thin"/>
      <bottom style="thin"/>
    </border>
    <border>
      <left/>
      <right style="medium"/>
      <top style="thin"/>
      <bottom style="thin"/>
    </border>
    <border>
      <left style="medium"/>
      <right/>
      <top/>
      <bottom style="medium"/>
    </border>
    <border>
      <left/>
      <right style="medium"/>
      <top/>
      <bottom style="medium"/>
    </border>
    <border>
      <left style="medium"/>
      <right style="thin"/>
      <top/>
      <bottom style="medium"/>
    </border>
    <border>
      <left style="medium"/>
      <right style="medium"/>
      <top style="medium"/>
      <bottom style="medium"/>
    </border>
    <border>
      <left style="medium"/>
      <right/>
      <top style="medium"/>
      <bottom/>
    </border>
    <border>
      <left/>
      <right style="medium"/>
      <top style="medium"/>
      <bottom/>
    </border>
    <border>
      <left style="thin"/>
      <right style="thin"/>
      <top/>
      <bottom style="medium"/>
    </border>
    <border>
      <left style="thin"/>
      <right style="medium"/>
      <top/>
      <bottom style="medium"/>
    </border>
    <border>
      <left style="thin"/>
      <right style="medium"/>
      <top style="thin"/>
      <bottom/>
    </border>
    <border>
      <left/>
      <right/>
      <top style="medium"/>
      <bottom style="thin"/>
    </border>
    <border>
      <left/>
      <right style="medium"/>
      <top style="medium"/>
      <bottom style="thin"/>
    </border>
    <border>
      <left/>
      <right/>
      <top style="medium"/>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397">
    <xf numFmtId="0" fontId="0" fillId="0" borderId="0" xfId="0" applyAlignment="1">
      <alignment/>
    </xf>
    <xf numFmtId="0" fontId="0" fillId="0" borderId="0" xfId="0" applyFill="1" applyAlignment="1">
      <alignment/>
    </xf>
    <xf numFmtId="43" fontId="4" fillId="0" borderId="0" xfId="48" applyFont="1" applyAlignment="1">
      <alignment/>
    </xf>
    <xf numFmtId="43" fontId="3" fillId="0" borderId="0" xfId="48" applyFont="1" applyAlignment="1">
      <alignment horizontal="center"/>
    </xf>
    <xf numFmtId="43" fontId="2" fillId="0" borderId="0" xfId="48" applyFont="1" applyAlignment="1">
      <alignment/>
    </xf>
    <xf numFmtId="4" fontId="0" fillId="0" borderId="0" xfId="0" applyNumberFormat="1" applyAlignment="1">
      <alignment/>
    </xf>
    <xf numFmtId="4" fontId="2" fillId="0" borderId="0" xfId="0" applyNumberFormat="1" applyFont="1" applyAlignment="1">
      <alignment/>
    </xf>
    <xf numFmtId="0" fontId="5" fillId="0" borderId="0" xfId="0" applyFont="1" applyAlignment="1">
      <alignment horizontal="center" wrapText="1"/>
    </xf>
    <xf numFmtId="43" fontId="2" fillId="0" borderId="0" xfId="48" applyFont="1" applyFill="1" applyAlignment="1">
      <alignment/>
    </xf>
    <xf numFmtId="43" fontId="2" fillId="0" borderId="0" xfId="48" applyFont="1" applyFill="1" applyBorder="1" applyAlignment="1">
      <alignment/>
    </xf>
    <xf numFmtId="43" fontId="0" fillId="0" borderId="0" xfId="48" applyAlignment="1">
      <alignment/>
    </xf>
    <xf numFmtId="43" fontId="0" fillId="0" borderId="0" xfId="48" applyFill="1" applyAlignment="1">
      <alignment/>
    </xf>
    <xf numFmtId="43" fontId="0" fillId="0" borderId="0" xfId="48" applyFont="1" applyFill="1" applyAlignment="1">
      <alignment/>
    </xf>
    <xf numFmtId="43" fontId="0" fillId="0" borderId="0" xfId="48" applyNumberFormat="1" applyAlignment="1">
      <alignment/>
    </xf>
    <xf numFmtId="43" fontId="0" fillId="33" borderId="0" xfId="48" applyFill="1" applyAlignment="1">
      <alignment/>
    </xf>
    <xf numFmtId="0" fontId="0" fillId="33" borderId="0" xfId="0" applyFill="1" applyAlignment="1">
      <alignment/>
    </xf>
    <xf numFmtId="4" fontId="0" fillId="33" borderId="0" xfId="0" applyNumberFormat="1" applyFill="1" applyAlignment="1">
      <alignment/>
    </xf>
    <xf numFmtId="43" fontId="0" fillId="33" borderId="0" xfId="0" applyNumberFormat="1" applyFill="1" applyAlignment="1">
      <alignment/>
    </xf>
    <xf numFmtId="4" fontId="2" fillId="33" borderId="0" xfId="0" applyNumberFormat="1" applyFont="1" applyFill="1" applyAlignment="1">
      <alignment/>
    </xf>
    <xf numFmtId="4" fontId="0" fillId="0" borderId="10" xfId="0" applyNumberFormat="1" applyBorder="1" applyAlignment="1">
      <alignment/>
    </xf>
    <xf numFmtId="4" fontId="2" fillId="0" borderId="10" xfId="0" applyNumberFormat="1" applyFont="1" applyBorder="1" applyAlignment="1">
      <alignment/>
    </xf>
    <xf numFmtId="4" fontId="6" fillId="0" borderId="10" xfId="0" applyNumberFormat="1" applyFont="1" applyBorder="1" applyAlignment="1">
      <alignment/>
    </xf>
    <xf numFmtId="4" fontId="0" fillId="33" borderId="10" xfId="0" applyNumberForma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2" xfId="0" applyFont="1" applyBorder="1" applyAlignment="1">
      <alignment/>
    </xf>
    <xf numFmtId="0" fontId="0" fillId="0" borderId="14" xfId="0" applyBorder="1" applyAlignment="1">
      <alignment/>
    </xf>
    <xf numFmtId="0" fontId="0" fillId="0" borderId="0" xfId="0" applyBorder="1" applyAlignment="1">
      <alignment/>
    </xf>
    <xf numFmtId="43" fontId="2" fillId="33" borderId="10" xfId="48" applyFont="1" applyFill="1" applyBorder="1" applyAlignment="1">
      <alignment/>
    </xf>
    <xf numFmtId="43" fontId="0" fillId="33" borderId="10" xfId="48" applyFill="1" applyBorder="1" applyAlignment="1">
      <alignment/>
    </xf>
    <xf numFmtId="43" fontId="2" fillId="33" borderId="12" xfId="48" applyFont="1" applyFill="1" applyBorder="1" applyAlignment="1">
      <alignment/>
    </xf>
    <xf numFmtId="43" fontId="0" fillId="33" borderId="12" xfId="48" applyFill="1" applyBorder="1" applyAlignment="1">
      <alignment/>
    </xf>
    <xf numFmtId="43" fontId="0" fillId="33" borderId="12" xfId="48" applyFont="1" applyFill="1" applyBorder="1" applyAlignment="1">
      <alignment/>
    </xf>
    <xf numFmtId="4" fontId="0" fillId="33" borderId="12" xfId="0" applyNumberFormat="1" applyFill="1" applyBorder="1" applyAlignment="1">
      <alignment/>
    </xf>
    <xf numFmtId="43" fontId="2" fillId="33" borderId="0" xfId="0" applyNumberFormat="1" applyFont="1" applyFill="1" applyBorder="1" applyAlignment="1">
      <alignment/>
    </xf>
    <xf numFmtId="4" fontId="0" fillId="0" borderId="0" xfId="0" applyNumberFormat="1" applyBorder="1" applyAlignment="1">
      <alignment/>
    </xf>
    <xf numFmtId="4" fontId="0" fillId="0" borderId="15" xfId="0" applyNumberFormat="1" applyBorder="1" applyAlignment="1">
      <alignment/>
    </xf>
    <xf numFmtId="0" fontId="0" fillId="0" borderId="16" xfId="0" applyBorder="1" applyAlignment="1">
      <alignment/>
    </xf>
    <xf numFmtId="4" fontId="0" fillId="0" borderId="13" xfId="0" applyNumberFormat="1" applyBorder="1" applyAlignment="1">
      <alignment/>
    </xf>
    <xf numFmtId="4" fontId="0" fillId="0" borderId="17" xfId="0" applyNumberFormat="1" applyBorder="1" applyAlignment="1">
      <alignment/>
    </xf>
    <xf numFmtId="4" fontId="0" fillId="0" borderId="18" xfId="0" applyNumberFormat="1" applyBorder="1" applyAlignment="1">
      <alignment/>
    </xf>
    <xf numFmtId="4" fontId="2" fillId="0" borderId="17" xfId="0" applyNumberFormat="1" applyFont="1" applyBorder="1" applyAlignment="1">
      <alignment/>
    </xf>
    <xf numFmtId="0" fontId="2" fillId="0" borderId="14" xfId="0" applyFont="1" applyBorder="1" applyAlignment="1">
      <alignment/>
    </xf>
    <xf numFmtId="4" fontId="0" fillId="0" borderId="11" xfId="0" applyNumberFormat="1" applyBorder="1" applyAlignment="1">
      <alignment/>
    </xf>
    <xf numFmtId="0" fontId="2" fillId="0" borderId="13" xfId="0" applyFont="1" applyBorder="1" applyAlignment="1">
      <alignment/>
    </xf>
    <xf numFmtId="0" fontId="0" fillId="0" borderId="0" xfId="0"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3" xfId="0" applyBorder="1" applyAlignment="1">
      <alignment vertical="center" wrapText="1"/>
    </xf>
    <xf numFmtId="0" fontId="0" fillId="0" borderId="12" xfId="0" applyBorder="1" applyAlignment="1">
      <alignment vertical="center" wrapText="1"/>
    </xf>
    <xf numFmtId="0" fontId="2" fillId="0" borderId="0" xfId="0" applyFont="1" applyBorder="1" applyAlignment="1">
      <alignment vertical="center"/>
    </xf>
    <xf numFmtId="0" fontId="0" fillId="0" borderId="0" xfId="0" applyBorder="1" applyAlignment="1">
      <alignment vertical="center"/>
    </xf>
    <xf numFmtId="0" fontId="7" fillId="34" borderId="12" xfId="0" applyFont="1" applyFill="1" applyBorder="1" applyAlignment="1">
      <alignment/>
    </xf>
    <xf numFmtId="0" fontId="2" fillId="0" borderId="0" xfId="0" applyFont="1" applyFill="1" applyBorder="1" applyAlignment="1">
      <alignment horizontal="left" wrapText="1"/>
    </xf>
    <xf numFmtId="4" fontId="0" fillId="0" borderId="0" xfId="0" applyNumberFormat="1" applyFill="1" applyBorder="1" applyAlignment="1">
      <alignment/>
    </xf>
    <xf numFmtId="0" fontId="0" fillId="0" borderId="0" xfId="0" applyFill="1" applyBorder="1" applyAlignment="1">
      <alignment/>
    </xf>
    <xf numFmtId="0" fontId="0" fillId="33" borderId="10" xfId="0" applyFill="1" applyBorder="1" applyAlignment="1">
      <alignment/>
    </xf>
    <xf numFmtId="43" fontId="0" fillId="33" borderId="10" xfId="48" applyNumberFormat="1" applyFill="1" applyBorder="1" applyAlignment="1">
      <alignment/>
    </xf>
    <xf numFmtId="43" fontId="0" fillId="33" borderId="10" xfId="48" applyNumberFormat="1" applyFont="1" applyFill="1" applyBorder="1" applyAlignment="1">
      <alignment/>
    </xf>
    <xf numFmtId="0" fontId="2" fillId="33" borderId="10" xfId="0" applyFont="1" applyFill="1" applyBorder="1" applyAlignment="1">
      <alignment/>
    </xf>
    <xf numFmtId="43" fontId="2" fillId="33" borderId="10" xfId="48" applyNumberFormat="1" applyFont="1" applyFill="1" applyBorder="1" applyAlignment="1">
      <alignment/>
    </xf>
    <xf numFmtId="4" fontId="0" fillId="33" borderId="19" xfId="0" applyNumberFormat="1" applyFill="1" applyBorder="1" applyAlignment="1">
      <alignment/>
    </xf>
    <xf numFmtId="4" fontId="0" fillId="33" borderId="0" xfId="0" applyNumberFormat="1" applyFill="1" applyBorder="1" applyAlignment="1">
      <alignment/>
    </xf>
    <xf numFmtId="4" fontId="2" fillId="33" borderId="20" xfId="0" applyNumberFormat="1" applyFont="1" applyFill="1" applyBorder="1" applyAlignment="1">
      <alignment/>
    </xf>
    <xf numFmtId="4" fontId="0" fillId="33" borderId="20" xfId="0" applyNumberFormat="1" applyFill="1" applyBorder="1" applyAlignment="1">
      <alignment/>
    </xf>
    <xf numFmtId="4" fontId="2" fillId="33" borderId="21" xfId="0" applyNumberFormat="1" applyFont="1" applyFill="1" applyBorder="1" applyAlignment="1">
      <alignment/>
    </xf>
    <xf numFmtId="4" fontId="2" fillId="33" borderId="22" xfId="0" applyNumberFormat="1" applyFont="1" applyFill="1" applyBorder="1" applyAlignment="1">
      <alignment/>
    </xf>
    <xf numFmtId="4" fontId="2" fillId="33" borderId="23" xfId="0" applyNumberFormat="1" applyFont="1" applyFill="1" applyBorder="1" applyAlignment="1">
      <alignment/>
    </xf>
    <xf numFmtId="4" fontId="0" fillId="33" borderId="24" xfId="0" applyNumberFormat="1" applyFill="1" applyBorder="1" applyAlignment="1">
      <alignment/>
    </xf>
    <xf numFmtId="4" fontId="2" fillId="0" borderId="0" xfId="0" applyNumberFormat="1" applyFont="1" applyFill="1" applyBorder="1" applyAlignment="1">
      <alignment horizontal="center" wrapText="1"/>
    </xf>
    <xf numFmtId="4" fontId="0" fillId="0" borderId="18" xfId="0" applyNumberFormat="1" applyBorder="1" applyAlignment="1">
      <alignment/>
    </xf>
    <xf numFmtId="0" fontId="0" fillId="0" borderId="25" xfId="0" applyNumberFormat="1" applyBorder="1" applyAlignment="1">
      <alignment/>
    </xf>
    <xf numFmtId="4" fontId="0" fillId="0" borderId="26" xfId="0" applyNumberFormat="1" applyBorder="1" applyAlignment="1">
      <alignment/>
    </xf>
    <xf numFmtId="0" fontId="0" fillId="0" borderId="12" xfId="0" applyNumberFormat="1" applyBorder="1" applyAlignment="1">
      <alignment/>
    </xf>
    <xf numFmtId="4" fontId="6" fillId="0" borderId="13" xfId="0" applyNumberFormat="1" applyFont="1" applyBorder="1" applyAlignment="1">
      <alignment/>
    </xf>
    <xf numFmtId="0" fontId="0" fillId="0" borderId="27" xfId="0" applyNumberFormat="1" applyBorder="1" applyAlignment="1">
      <alignment/>
    </xf>
    <xf numFmtId="4" fontId="2" fillId="0" borderId="14" xfId="0" applyNumberFormat="1" applyFont="1" applyBorder="1" applyAlignment="1">
      <alignment/>
    </xf>
    <xf numFmtId="4" fontId="12" fillId="0" borderId="10" xfId="0" applyNumberFormat="1" applyFont="1" applyBorder="1" applyAlignment="1">
      <alignment horizontal="center" vertical="center"/>
    </xf>
    <xf numFmtId="43" fontId="12" fillId="0" borderId="0" xfId="48" applyFont="1" applyAlignment="1">
      <alignment/>
    </xf>
    <xf numFmtId="43" fontId="14" fillId="0" borderId="0" xfId="48" applyFont="1" applyAlignment="1">
      <alignment/>
    </xf>
    <xf numFmtId="43" fontId="15" fillId="0" borderId="0" xfId="48" applyFont="1" applyAlignment="1">
      <alignment/>
    </xf>
    <xf numFmtId="4" fontId="0" fillId="0" borderId="0" xfId="0" applyNumberFormat="1" applyFill="1" applyAlignment="1">
      <alignment/>
    </xf>
    <xf numFmtId="0" fontId="7" fillId="34" borderId="28" xfId="0" applyFont="1" applyFill="1" applyBorder="1" applyAlignment="1">
      <alignment/>
    </xf>
    <xf numFmtId="3" fontId="0" fillId="0" borderId="0" xfId="0" applyNumberFormat="1" applyBorder="1" applyAlignment="1">
      <alignment vertical="center"/>
    </xf>
    <xf numFmtId="0" fontId="4" fillId="33" borderId="0" xfId="0" applyFont="1" applyFill="1" applyAlignment="1">
      <alignment/>
    </xf>
    <xf numFmtId="3" fontId="0" fillId="0" borderId="10" xfId="0" applyNumberFormat="1" applyFont="1" applyBorder="1" applyAlignment="1">
      <alignment vertical="center"/>
    </xf>
    <xf numFmtId="43" fontId="16" fillId="0" borderId="0" xfId="48" applyFont="1" applyAlignment="1">
      <alignment/>
    </xf>
    <xf numFmtId="0" fontId="4" fillId="0" borderId="0" xfId="0" applyFont="1" applyAlignment="1">
      <alignment/>
    </xf>
    <xf numFmtId="0" fontId="0" fillId="33" borderId="10" xfId="0" applyFont="1" applyFill="1" applyBorder="1" applyAlignment="1">
      <alignment/>
    </xf>
    <xf numFmtId="0" fontId="0" fillId="0" borderId="0" xfId="0" applyFont="1" applyAlignment="1">
      <alignment/>
    </xf>
    <xf numFmtId="0" fontId="0" fillId="33" borderId="29" xfId="0" applyFont="1" applyFill="1" applyBorder="1" applyAlignment="1">
      <alignment/>
    </xf>
    <xf numFmtId="43" fontId="17" fillId="33" borderId="10" xfId="48" applyNumberFormat="1" applyFont="1" applyFill="1" applyBorder="1" applyAlignment="1">
      <alignment/>
    </xf>
    <xf numFmtId="0" fontId="17" fillId="0" borderId="0" xfId="0" applyFont="1" applyAlignment="1">
      <alignment/>
    </xf>
    <xf numFmtId="43" fontId="0" fillId="33" borderId="10" xfId="48" applyNumberFormat="1" applyFont="1" applyFill="1" applyBorder="1" applyAlignment="1">
      <alignment/>
    </xf>
    <xf numFmtId="43" fontId="0" fillId="0" borderId="0" xfId="48" applyFont="1" applyAlignment="1">
      <alignment/>
    </xf>
    <xf numFmtId="4" fontId="0" fillId="33" borderId="10" xfId="0" applyNumberFormat="1" applyFont="1" applyFill="1" applyBorder="1" applyAlignment="1">
      <alignment/>
    </xf>
    <xf numFmtId="43" fontId="3" fillId="0" borderId="0" xfId="48" applyFont="1" applyAlignment="1">
      <alignment/>
    </xf>
    <xf numFmtId="0" fontId="0" fillId="0" borderId="10" xfId="0" applyBorder="1" applyAlignment="1">
      <alignment/>
    </xf>
    <xf numFmtId="0" fontId="2" fillId="0" borderId="10" xfId="0" applyFont="1" applyBorder="1" applyAlignment="1">
      <alignment horizontal="center"/>
    </xf>
    <xf numFmtId="0" fontId="2" fillId="0" borderId="10" xfId="0" applyFont="1" applyBorder="1" applyAlignment="1">
      <alignment/>
    </xf>
    <xf numFmtId="3" fontId="4" fillId="0" borderId="19" xfId="0" applyNumberFormat="1" applyFont="1" applyBorder="1" applyAlignment="1">
      <alignment vertical="center"/>
    </xf>
    <xf numFmtId="0" fontId="0" fillId="33" borderId="10" xfId="0" applyFont="1" applyFill="1" applyBorder="1" applyAlignment="1">
      <alignment/>
    </xf>
    <xf numFmtId="0" fontId="0" fillId="0" borderId="0" xfId="0" applyAlignment="1">
      <alignment horizontal="center"/>
    </xf>
    <xf numFmtId="4" fontId="0" fillId="0" borderId="13" xfId="0" applyNumberFormat="1" applyFont="1" applyBorder="1" applyAlignment="1">
      <alignment horizontal="center"/>
    </xf>
    <xf numFmtId="0" fontId="7" fillId="34" borderId="25" xfId="0" applyFont="1" applyFill="1" applyBorder="1" applyAlignment="1">
      <alignment/>
    </xf>
    <xf numFmtId="0" fontId="7" fillId="34" borderId="27" xfId="0" applyFont="1" applyFill="1" applyBorder="1" applyAlignment="1">
      <alignment/>
    </xf>
    <xf numFmtId="4" fontId="0" fillId="0" borderId="14" xfId="0" applyNumberFormat="1" applyFont="1" applyBorder="1" applyAlignment="1">
      <alignment horizontal="center"/>
    </xf>
    <xf numFmtId="0" fontId="0" fillId="0" borderId="19" xfId="0" applyBorder="1" applyAlignment="1">
      <alignment horizontal="center"/>
    </xf>
    <xf numFmtId="0" fontId="0" fillId="0" borderId="30" xfId="0" applyBorder="1" applyAlignment="1">
      <alignment/>
    </xf>
    <xf numFmtId="4" fontId="12" fillId="0" borderId="24" xfId="0" applyNumberFormat="1" applyFont="1" applyBorder="1" applyAlignment="1">
      <alignment horizontal="center" vertical="center"/>
    </xf>
    <xf numFmtId="4" fontId="18" fillId="0" borderId="0" xfId="0" applyNumberFormat="1" applyFont="1" applyBorder="1" applyAlignment="1">
      <alignment horizontal="center"/>
    </xf>
    <xf numFmtId="4" fontId="2" fillId="0" borderId="10" xfId="0" applyNumberFormat="1" applyFont="1" applyFill="1" applyBorder="1" applyAlignment="1">
      <alignment/>
    </xf>
    <xf numFmtId="43" fontId="0" fillId="33" borderId="12" xfId="48" applyFont="1" applyFill="1" applyBorder="1" applyAlignment="1">
      <alignment/>
    </xf>
    <xf numFmtId="4" fontId="0" fillId="33" borderId="10" xfId="0" applyNumberFormat="1" applyFont="1" applyFill="1" applyBorder="1" applyAlignment="1">
      <alignment/>
    </xf>
    <xf numFmtId="4" fontId="0" fillId="33" borderId="13" xfId="0" applyNumberFormat="1" applyFont="1" applyFill="1" applyBorder="1" applyAlignment="1">
      <alignment/>
    </xf>
    <xf numFmtId="43" fontId="2" fillId="33" borderId="12" xfId="48" applyFont="1" applyFill="1" applyBorder="1" applyAlignment="1">
      <alignment/>
    </xf>
    <xf numFmtId="4" fontId="2" fillId="33" borderId="10" xfId="0" applyNumberFormat="1" applyFont="1" applyFill="1" applyBorder="1" applyAlignment="1">
      <alignment/>
    </xf>
    <xf numFmtId="4" fontId="2" fillId="33" borderId="13" xfId="0" applyNumberFormat="1" applyFont="1" applyFill="1" applyBorder="1" applyAlignment="1">
      <alignment/>
    </xf>
    <xf numFmtId="4" fontId="0" fillId="33" borderId="12" xfId="0" applyNumberFormat="1" applyFont="1" applyFill="1" applyBorder="1" applyAlignment="1">
      <alignment/>
    </xf>
    <xf numFmtId="43" fontId="0" fillId="0" borderId="12" xfId="48" applyFont="1" applyFill="1" applyBorder="1" applyAlignment="1">
      <alignment/>
    </xf>
    <xf numFmtId="43" fontId="0" fillId="0" borderId="10" xfId="48" applyFont="1" applyFill="1" applyBorder="1" applyAlignment="1">
      <alignment/>
    </xf>
    <xf numFmtId="43" fontId="0" fillId="0" borderId="13" xfId="48" applyFont="1" applyFill="1" applyBorder="1" applyAlignment="1">
      <alignment/>
    </xf>
    <xf numFmtId="4" fontId="12" fillId="0" borderId="17" xfId="0" applyNumberFormat="1" applyFont="1" applyBorder="1" applyAlignment="1">
      <alignment horizontal="center"/>
    </xf>
    <xf numFmtId="4" fontId="12" fillId="0" borderId="10" xfId="0" applyNumberFormat="1" applyFont="1" applyBorder="1" applyAlignment="1">
      <alignment horizontal="center"/>
    </xf>
    <xf numFmtId="0" fontId="0" fillId="0" borderId="10" xfId="0" applyBorder="1" applyAlignment="1">
      <alignment wrapText="1"/>
    </xf>
    <xf numFmtId="43" fontId="0" fillId="0" borderId="10" xfId="48" applyFont="1" applyBorder="1" applyAlignment="1">
      <alignment wrapText="1"/>
    </xf>
    <xf numFmtId="43" fontId="0" fillId="33" borderId="12" xfId="48" applyFont="1" applyFill="1" applyBorder="1" applyAlignment="1">
      <alignment/>
    </xf>
    <xf numFmtId="4" fontId="0" fillId="0" borderId="10" xfId="0" applyNumberFormat="1" applyFont="1" applyFill="1" applyBorder="1" applyAlignment="1">
      <alignment/>
    </xf>
    <xf numFmtId="43" fontId="0" fillId="0" borderId="0" xfId="48" applyFont="1" applyFill="1" applyBorder="1" applyAlignment="1">
      <alignment/>
    </xf>
    <xf numFmtId="43" fontId="0" fillId="0" borderId="0" xfId="48" applyFont="1" applyFill="1" applyBorder="1" applyAlignment="1">
      <alignment/>
    </xf>
    <xf numFmtId="4" fontId="0" fillId="33" borderId="0" xfId="0" applyNumberFormat="1" applyFont="1" applyFill="1" applyBorder="1" applyAlignment="1">
      <alignment/>
    </xf>
    <xf numFmtId="0" fontId="0" fillId="0" borderId="25" xfId="0" applyBorder="1" applyAlignment="1">
      <alignment/>
    </xf>
    <xf numFmtId="4" fontId="0" fillId="0" borderId="30" xfId="0" applyNumberFormat="1" applyBorder="1" applyAlignment="1">
      <alignment/>
    </xf>
    <xf numFmtId="0" fontId="0" fillId="0" borderId="16" xfId="0" applyFont="1" applyFill="1" applyBorder="1" applyAlignment="1">
      <alignment/>
    </xf>
    <xf numFmtId="43" fontId="4" fillId="33" borderId="10" xfId="48" applyNumberFormat="1" applyFont="1" applyFill="1" applyBorder="1" applyAlignment="1">
      <alignment/>
    </xf>
    <xf numFmtId="0" fontId="0" fillId="33" borderId="14" xfId="0" applyFill="1" applyBorder="1" applyAlignment="1">
      <alignment horizontal="right" vertical="center"/>
    </xf>
    <xf numFmtId="9" fontId="4" fillId="0" borderId="0" xfId="0" applyNumberFormat="1" applyFont="1" applyAlignment="1">
      <alignment/>
    </xf>
    <xf numFmtId="43" fontId="0" fillId="0" borderId="10" xfId="0" applyNumberFormat="1" applyBorder="1" applyAlignment="1">
      <alignment/>
    </xf>
    <xf numFmtId="9" fontId="0" fillId="0" borderId="10" xfId="48" applyNumberFormat="1" applyBorder="1" applyAlignment="1">
      <alignment/>
    </xf>
    <xf numFmtId="0" fontId="0" fillId="0" borderId="12" xfId="0" applyFont="1" applyBorder="1" applyAlignment="1">
      <alignment vertical="center"/>
    </xf>
    <xf numFmtId="3" fontId="0" fillId="0" borderId="10" xfId="0" applyNumberFormat="1" applyFont="1" applyBorder="1" applyAlignment="1">
      <alignment horizontal="right"/>
    </xf>
    <xf numFmtId="4" fontId="0" fillId="33" borderId="20" xfId="0" applyNumberFormat="1" applyFont="1" applyFill="1" applyBorder="1" applyAlignment="1">
      <alignment/>
    </xf>
    <xf numFmtId="43" fontId="0" fillId="33" borderId="10" xfId="48" applyFont="1" applyFill="1" applyBorder="1" applyAlignment="1">
      <alignment/>
    </xf>
    <xf numFmtId="0" fontId="4" fillId="0" borderId="0" xfId="0" applyFont="1" applyAlignment="1">
      <alignment/>
    </xf>
    <xf numFmtId="0" fontId="0" fillId="0" borderId="13" xfId="0" applyFont="1" applyBorder="1" applyAlignment="1">
      <alignment vertical="center"/>
    </xf>
    <xf numFmtId="0" fontId="0" fillId="0" borderId="10" xfId="0" applyFont="1" applyBorder="1" applyAlignment="1">
      <alignment vertical="center" wrapText="1"/>
    </xf>
    <xf numFmtId="43" fontId="0" fillId="0" borderId="31" xfId="48" applyBorder="1" applyAlignment="1">
      <alignment/>
    </xf>
    <xf numFmtId="3" fontId="0" fillId="0" borderId="10" xfId="0" applyNumberFormat="1" applyFont="1" applyBorder="1" applyAlignment="1">
      <alignment vertical="center"/>
    </xf>
    <xf numFmtId="0" fontId="0" fillId="0" borderId="13" xfId="0" applyFont="1" applyBorder="1" applyAlignment="1">
      <alignment vertical="center" wrapText="1"/>
    </xf>
    <xf numFmtId="4" fontId="0" fillId="33" borderId="12" xfId="0" applyNumberFormat="1" applyFont="1" applyFill="1" applyBorder="1" applyAlignment="1">
      <alignment/>
    </xf>
    <xf numFmtId="4" fontId="0" fillId="33" borderId="28" xfId="0" applyNumberFormat="1" applyFont="1" applyFill="1" applyBorder="1" applyAlignment="1">
      <alignment/>
    </xf>
    <xf numFmtId="43" fontId="0" fillId="0" borderId="0" xfId="48" applyFont="1" applyAlignment="1">
      <alignment/>
    </xf>
    <xf numFmtId="4" fontId="0" fillId="0" borderId="0" xfId="0" applyNumberFormat="1" applyFont="1" applyAlignment="1">
      <alignment/>
    </xf>
    <xf numFmtId="4" fontId="0" fillId="33" borderId="0" xfId="0" applyNumberFormat="1" applyFont="1" applyFill="1" applyAlignment="1">
      <alignment/>
    </xf>
    <xf numFmtId="0" fontId="0" fillId="0" borderId="0" xfId="0" applyFont="1" applyAlignment="1">
      <alignment vertical="center"/>
    </xf>
    <xf numFmtId="3" fontId="0" fillId="33" borderId="10" xfId="0" applyNumberFormat="1" applyFont="1" applyFill="1" applyBorder="1" applyAlignment="1">
      <alignment horizontal="right"/>
    </xf>
    <xf numFmtId="3" fontId="0" fillId="33" borderId="10" xfId="0" applyNumberFormat="1" applyFill="1" applyBorder="1" applyAlignment="1">
      <alignment vertical="center"/>
    </xf>
    <xf numFmtId="3" fontId="0" fillId="0" borderId="0" xfId="0" applyNumberFormat="1" applyAlignment="1">
      <alignment vertical="center"/>
    </xf>
    <xf numFmtId="164" fontId="0" fillId="0" borderId="17" xfId="0" applyNumberFormat="1" applyFont="1" applyBorder="1" applyAlignment="1">
      <alignment horizontal="center" vertical="center"/>
    </xf>
    <xf numFmtId="164" fontId="12" fillId="0" borderId="17" xfId="0" applyNumberFormat="1" applyFont="1" applyBorder="1" applyAlignment="1">
      <alignment horizontal="center"/>
    </xf>
    <xf numFmtId="0" fontId="0" fillId="0" borderId="26" xfId="0" applyFont="1" applyBorder="1" applyAlignment="1">
      <alignment vertical="center"/>
    </xf>
    <xf numFmtId="0" fontId="0" fillId="0" borderId="25" xfId="0" applyFont="1" applyBorder="1" applyAlignment="1">
      <alignment vertical="center"/>
    </xf>
    <xf numFmtId="9" fontId="0" fillId="0" borderId="0" xfId="0" applyNumberFormat="1" applyAlignment="1">
      <alignment/>
    </xf>
    <xf numFmtId="0" fontId="0" fillId="0" borderId="12" xfId="0" applyFont="1" applyBorder="1" applyAlignment="1">
      <alignment vertical="center" wrapText="1"/>
    </xf>
    <xf numFmtId="4" fontId="0" fillId="0" borderId="32" xfId="0" applyNumberFormat="1" applyBorder="1" applyAlignment="1">
      <alignment/>
    </xf>
    <xf numFmtId="4" fontId="2" fillId="0" borderId="33" xfId="0" applyNumberFormat="1" applyFont="1" applyBorder="1" applyAlignment="1">
      <alignment horizontal="right"/>
    </xf>
    <xf numFmtId="4" fontId="2" fillId="0" borderId="34" xfId="0" applyNumberFormat="1" applyFont="1" applyBorder="1" applyAlignment="1">
      <alignment horizontal="right"/>
    </xf>
    <xf numFmtId="4" fontId="2" fillId="0" borderId="35" xfId="0" applyNumberFormat="1" applyFont="1" applyBorder="1" applyAlignment="1">
      <alignment horizontal="right"/>
    </xf>
    <xf numFmtId="4" fontId="0" fillId="0" borderId="12" xfId="0" applyNumberFormat="1" applyBorder="1" applyAlignment="1">
      <alignment/>
    </xf>
    <xf numFmtId="4" fontId="0" fillId="0" borderId="27" xfId="0" applyNumberFormat="1" applyBorder="1" applyAlignment="1">
      <alignment/>
    </xf>
    <xf numFmtId="4" fontId="0" fillId="0" borderId="14" xfId="0" applyNumberFormat="1" applyBorder="1" applyAlignment="1">
      <alignment/>
    </xf>
    <xf numFmtId="0" fontId="5" fillId="35" borderId="16"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11" xfId="0" applyFont="1" applyFill="1" applyBorder="1" applyAlignment="1">
      <alignment horizontal="center" vertical="center"/>
    </xf>
    <xf numFmtId="0" fontId="2" fillId="36" borderId="27" xfId="0" applyFont="1" applyFill="1" applyBorder="1" applyAlignment="1">
      <alignment vertical="center"/>
    </xf>
    <xf numFmtId="3" fontId="2" fillId="36" borderId="17" xfId="0" applyNumberFormat="1" applyFont="1" applyFill="1" applyBorder="1" applyAlignment="1">
      <alignment vertical="center"/>
    </xf>
    <xf numFmtId="0" fontId="2" fillId="37" borderId="27" xfId="0" applyFont="1" applyFill="1" applyBorder="1" applyAlignment="1">
      <alignment vertical="center"/>
    </xf>
    <xf numFmtId="3" fontId="2" fillId="37" borderId="17" xfId="0" applyNumberFormat="1" applyFont="1" applyFill="1" applyBorder="1" applyAlignment="1">
      <alignment vertical="center"/>
    </xf>
    <xf numFmtId="0" fontId="0" fillId="37" borderId="14" xfId="0" applyFill="1" applyBorder="1" applyAlignment="1">
      <alignment vertical="center"/>
    </xf>
    <xf numFmtId="0" fontId="9" fillId="35" borderId="16" xfId="0" applyFont="1" applyFill="1" applyBorder="1" applyAlignment="1">
      <alignment horizontal="center" vertical="center"/>
    </xf>
    <xf numFmtId="3" fontId="9" fillId="35" borderId="18" xfId="0" applyNumberFormat="1" applyFont="1" applyFill="1" applyBorder="1" applyAlignment="1">
      <alignment horizontal="center" vertical="center"/>
    </xf>
    <xf numFmtId="0" fontId="9" fillId="35" borderId="11" xfId="0" applyFont="1" applyFill="1" applyBorder="1" applyAlignment="1">
      <alignment horizontal="center" vertical="center"/>
    </xf>
    <xf numFmtId="3" fontId="0" fillId="38" borderId="15" xfId="0" applyNumberFormat="1" applyFill="1" applyBorder="1" applyAlignment="1">
      <alignment vertical="center"/>
    </xf>
    <xf numFmtId="3" fontId="0" fillId="38" borderId="10" xfId="0" applyNumberFormat="1" applyFill="1" applyBorder="1" applyAlignment="1">
      <alignment vertical="center"/>
    </xf>
    <xf numFmtId="3" fontId="0" fillId="38" borderId="10" xfId="0" applyNumberFormat="1" applyFont="1" applyFill="1" applyBorder="1" applyAlignment="1">
      <alignment vertical="center"/>
    </xf>
    <xf numFmtId="0" fontId="9" fillId="35" borderId="18" xfId="0" applyFont="1" applyFill="1" applyBorder="1" applyAlignment="1">
      <alignment horizontal="center" vertical="center"/>
    </xf>
    <xf numFmtId="9" fontId="2" fillId="38" borderId="17" xfId="0" applyNumberFormat="1" applyFont="1" applyFill="1" applyBorder="1" applyAlignment="1">
      <alignment vertical="center"/>
    </xf>
    <xf numFmtId="0" fontId="0" fillId="37" borderId="14" xfId="0" applyFill="1" applyBorder="1" applyAlignment="1">
      <alignment horizontal="right" vertical="center"/>
    </xf>
    <xf numFmtId="0" fontId="0" fillId="37" borderId="12" xfId="0" applyFill="1" applyBorder="1" applyAlignment="1">
      <alignment vertical="center"/>
    </xf>
    <xf numFmtId="3" fontId="0" fillId="37" borderId="10" xfId="0" applyNumberFormat="1" applyFill="1" applyBorder="1" applyAlignment="1">
      <alignment vertical="center"/>
    </xf>
    <xf numFmtId="0" fontId="0" fillId="37" borderId="13" xfId="0" applyFill="1" applyBorder="1" applyAlignment="1">
      <alignment vertical="center"/>
    </xf>
    <xf numFmtId="0" fontId="2" fillId="37" borderId="12" xfId="0" applyFont="1" applyFill="1" applyBorder="1" applyAlignment="1">
      <alignment vertical="center"/>
    </xf>
    <xf numFmtId="3" fontId="2" fillId="37" borderId="10" xfId="0" applyNumberFormat="1" applyFont="1" applyFill="1" applyBorder="1" applyAlignment="1">
      <alignment vertical="center"/>
    </xf>
    <xf numFmtId="0" fontId="0" fillId="37" borderId="10" xfId="0" applyFill="1" applyBorder="1" applyAlignment="1">
      <alignment vertical="center"/>
    </xf>
    <xf numFmtId="0" fontId="0" fillId="37" borderId="27" xfId="0" applyFill="1" applyBorder="1" applyAlignment="1">
      <alignment vertical="center"/>
    </xf>
    <xf numFmtId="0" fontId="0" fillId="37" borderId="17" xfId="0" applyFill="1" applyBorder="1" applyAlignment="1">
      <alignment vertical="center"/>
    </xf>
    <xf numFmtId="0" fontId="0" fillId="37" borderId="12" xfId="0" applyFont="1" applyFill="1" applyBorder="1" applyAlignment="1">
      <alignment vertical="center"/>
    </xf>
    <xf numFmtId="3" fontId="0" fillId="37" borderId="36" xfId="0" applyNumberFormat="1" applyFill="1" applyBorder="1" applyAlignment="1">
      <alignment vertical="center"/>
    </xf>
    <xf numFmtId="0" fontId="0" fillId="37" borderId="10" xfId="0" applyFont="1" applyFill="1" applyBorder="1" applyAlignment="1">
      <alignment vertical="center" wrapText="1"/>
    </xf>
    <xf numFmtId="3" fontId="0" fillId="38" borderId="36" xfId="0" applyNumberFormat="1" applyFill="1" applyBorder="1" applyAlignment="1">
      <alignment vertical="center"/>
    </xf>
    <xf numFmtId="0" fontId="0" fillId="37" borderId="10" xfId="0" applyFill="1" applyBorder="1" applyAlignment="1">
      <alignment/>
    </xf>
    <xf numFmtId="0" fontId="2" fillId="37" borderId="10" xfId="0" applyFont="1" applyFill="1" applyBorder="1" applyAlignment="1">
      <alignment horizontal="center"/>
    </xf>
    <xf numFmtId="3" fontId="0" fillId="38" borderId="10" xfId="0" applyNumberFormat="1" applyFont="1" applyFill="1" applyBorder="1" applyAlignment="1">
      <alignment horizontal="right"/>
    </xf>
    <xf numFmtId="3" fontId="0" fillId="37" borderId="10" xfId="0" applyNumberFormat="1" applyFill="1" applyBorder="1" applyAlignment="1">
      <alignment/>
    </xf>
    <xf numFmtId="43" fontId="3" fillId="37" borderId="12" xfId="48" applyFont="1" applyFill="1" applyBorder="1" applyAlignment="1">
      <alignment/>
    </xf>
    <xf numFmtId="43" fontId="3" fillId="37" borderId="10" xfId="48" applyFont="1" applyFill="1" applyBorder="1" applyAlignment="1">
      <alignment horizontal="center"/>
    </xf>
    <xf numFmtId="43" fontId="2" fillId="37" borderId="12" xfId="48" applyFont="1" applyFill="1" applyBorder="1" applyAlignment="1">
      <alignment/>
    </xf>
    <xf numFmtId="43" fontId="2" fillId="37" borderId="10" xfId="48" applyFont="1" applyFill="1" applyBorder="1" applyAlignment="1">
      <alignment/>
    </xf>
    <xf numFmtId="43" fontId="13" fillId="37" borderId="27" xfId="48" applyFont="1" applyFill="1" applyBorder="1" applyAlignment="1">
      <alignment/>
    </xf>
    <xf numFmtId="43" fontId="13" fillId="37" borderId="17" xfId="48" applyFont="1" applyFill="1" applyBorder="1" applyAlignment="1">
      <alignment/>
    </xf>
    <xf numFmtId="4" fontId="10" fillId="37" borderId="15" xfId="0" applyNumberFormat="1" applyFont="1" applyFill="1" applyBorder="1" applyAlignment="1">
      <alignment horizontal="center" vertical="center"/>
    </xf>
    <xf numFmtId="4" fontId="2" fillId="37" borderId="12" xfId="0" applyNumberFormat="1" applyFont="1" applyFill="1" applyBorder="1" applyAlignment="1">
      <alignment/>
    </xf>
    <xf numFmtId="4" fontId="2" fillId="37" borderId="10" xfId="0" applyNumberFormat="1" applyFont="1" applyFill="1" applyBorder="1" applyAlignment="1">
      <alignment/>
    </xf>
    <xf numFmtId="4" fontId="13" fillId="37" borderId="33" xfId="0" applyNumberFormat="1" applyFont="1" applyFill="1" applyBorder="1" applyAlignment="1">
      <alignment/>
    </xf>
    <xf numFmtId="4" fontId="13" fillId="37" borderId="34" xfId="0" applyNumberFormat="1" applyFont="1" applyFill="1" applyBorder="1" applyAlignment="1">
      <alignment/>
    </xf>
    <xf numFmtId="4" fontId="0" fillId="37" borderId="37" xfId="0" applyNumberFormat="1" applyFont="1" applyFill="1" applyBorder="1" applyAlignment="1">
      <alignment/>
    </xf>
    <xf numFmtId="4" fontId="0" fillId="37" borderId="38" xfId="0" applyNumberFormat="1" applyFill="1" applyBorder="1" applyAlignment="1">
      <alignment/>
    </xf>
    <xf numFmtId="4" fontId="0" fillId="37" borderId="39" xfId="0" applyNumberFormat="1" applyFill="1" applyBorder="1" applyAlignment="1">
      <alignment/>
    </xf>
    <xf numFmtId="0" fontId="2" fillId="37" borderId="40" xfId="0" applyFont="1" applyFill="1" applyBorder="1" applyAlignment="1">
      <alignment horizontal="left"/>
    </xf>
    <xf numFmtId="4" fontId="3" fillId="35" borderId="37" xfId="0" applyNumberFormat="1" applyFont="1" applyFill="1" applyBorder="1" applyAlignment="1">
      <alignment horizontal="center" vertical="center" wrapText="1"/>
    </xf>
    <xf numFmtId="4" fontId="3" fillId="35" borderId="38" xfId="0" applyNumberFormat="1" applyFont="1" applyFill="1" applyBorder="1" applyAlignment="1">
      <alignment horizontal="center" vertical="center"/>
    </xf>
    <xf numFmtId="4" fontId="3" fillId="35" borderId="39" xfId="0" applyNumberFormat="1" applyFont="1" applyFill="1" applyBorder="1" applyAlignment="1">
      <alignment horizontal="center" vertical="center"/>
    </xf>
    <xf numFmtId="4" fontId="2" fillId="37" borderId="21" xfId="0" applyNumberFormat="1" applyFont="1" applyFill="1" applyBorder="1" applyAlignment="1">
      <alignment/>
    </xf>
    <xf numFmtId="4" fontId="2" fillId="37" borderId="22" xfId="0" applyNumberFormat="1" applyFont="1" applyFill="1" applyBorder="1" applyAlignment="1">
      <alignment/>
    </xf>
    <xf numFmtId="4" fontId="2" fillId="37" borderId="23" xfId="0" applyNumberFormat="1" applyFont="1" applyFill="1" applyBorder="1" applyAlignment="1">
      <alignment/>
    </xf>
    <xf numFmtId="4" fontId="2" fillId="37" borderId="41" xfId="0" applyNumberFormat="1" applyFont="1" applyFill="1" applyBorder="1" applyAlignment="1">
      <alignment/>
    </xf>
    <xf numFmtId="4" fontId="2" fillId="37" borderId="42" xfId="0" applyNumberFormat="1" applyFont="1" applyFill="1" applyBorder="1" applyAlignment="1">
      <alignment/>
    </xf>
    <xf numFmtId="4" fontId="2" fillId="37" borderId="43" xfId="0" applyNumberFormat="1" applyFont="1" applyFill="1" applyBorder="1" applyAlignment="1">
      <alignment/>
    </xf>
    <xf numFmtId="4" fontId="13" fillId="37" borderId="44" xfId="0" applyNumberFormat="1" applyFont="1" applyFill="1" applyBorder="1" applyAlignment="1">
      <alignment/>
    </xf>
    <xf numFmtId="4" fontId="13" fillId="37" borderId="30" xfId="0" applyNumberFormat="1" applyFont="1" applyFill="1" applyBorder="1" applyAlignment="1">
      <alignment/>
    </xf>
    <xf numFmtId="4" fontId="13" fillId="37" borderId="45" xfId="0" applyNumberFormat="1" applyFont="1" applyFill="1" applyBorder="1" applyAlignment="1">
      <alignment/>
    </xf>
    <xf numFmtId="0" fontId="3" fillId="37" borderId="10" xfId="0" applyFont="1" applyFill="1" applyBorder="1" applyAlignment="1">
      <alignment/>
    </xf>
    <xf numFmtId="43" fontId="3" fillId="37" borderId="10" xfId="48" applyNumberFormat="1" applyFont="1" applyFill="1" applyBorder="1" applyAlignment="1">
      <alignment horizontal="center"/>
    </xf>
    <xf numFmtId="0" fontId="2" fillId="37" borderId="10" xfId="0" applyFont="1" applyFill="1" applyBorder="1" applyAlignment="1">
      <alignment/>
    </xf>
    <xf numFmtId="43" fontId="2" fillId="37" borderId="10" xfId="48" applyNumberFormat="1" applyFont="1" applyFill="1" applyBorder="1" applyAlignment="1">
      <alignment/>
    </xf>
    <xf numFmtId="43" fontId="7" fillId="37" borderId="10" xfId="48" applyNumberFormat="1" applyFont="1" applyFill="1" applyBorder="1" applyAlignment="1">
      <alignment/>
    </xf>
    <xf numFmtId="43" fontId="0" fillId="37" borderId="10" xfId="48" applyNumberFormat="1" applyFill="1" applyBorder="1" applyAlignment="1">
      <alignment/>
    </xf>
    <xf numFmtId="0" fontId="11" fillId="35" borderId="46" xfId="0" applyFont="1" applyFill="1" applyBorder="1" applyAlignment="1">
      <alignment/>
    </xf>
    <xf numFmtId="4" fontId="2" fillId="37" borderId="17" xfId="0" applyNumberFormat="1" applyFont="1" applyFill="1" applyBorder="1" applyAlignment="1">
      <alignment horizontal="center" vertical="center" wrapText="1"/>
    </xf>
    <xf numFmtId="4" fontId="2" fillId="37" borderId="14" xfId="0" applyNumberFormat="1" applyFont="1" applyFill="1" applyBorder="1" applyAlignment="1">
      <alignment horizontal="center" vertical="center" wrapText="1"/>
    </xf>
    <xf numFmtId="0" fontId="2" fillId="37" borderId="47" xfId="0" applyFont="1" applyFill="1" applyBorder="1" applyAlignment="1">
      <alignment/>
    </xf>
    <xf numFmtId="0" fontId="2" fillId="37" borderId="27" xfId="0" applyFont="1" applyFill="1" applyBorder="1" applyAlignment="1">
      <alignment/>
    </xf>
    <xf numFmtId="4" fontId="2" fillId="37" borderId="17" xfId="0" applyNumberFormat="1" applyFont="1" applyFill="1" applyBorder="1" applyAlignment="1">
      <alignment/>
    </xf>
    <xf numFmtId="0" fontId="2" fillId="37" borderId="40" xfId="0" applyFont="1" applyFill="1" applyBorder="1" applyAlignment="1">
      <alignment/>
    </xf>
    <xf numFmtId="0" fontId="2" fillId="37" borderId="12" xfId="0" applyFont="1" applyFill="1" applyBorder="1" applyAlignment="1">
      <alignment/>
    </xf>
    <xf numFmtId="4" fontId="2" fillId="37" borderId="48" xfId="0" applyNumberFormat="1" applyFont="1" applyFill="1" applyBorder="1" applyAlignment="1">
      <alignment/>
    </xf>
    <xf numFmtId="4" fontId="2" fillId="37" borderId="49" xfId="0" applyNumberFormat="1" applyFont="1" applyFill="1" applyBorder="1" applyAlignment="1">
      <alignment/>
    </xf>
    <xf numFmtId="4" fontId="2" fillId="37" borderId="19" xfId="0" applyNumberFormat="1" applyFont="1" applyFill="1" applyBorder="1" applyAlignment="1">
      <alignment/>
    </xf>
    <xf numFmtId="165" fontId="2" fillId="37" borderId="20" xfId="0" applyNumberFormat="1" applyFont="1" applyFill="1" applyBorder="1" applyAlignment="1">
      <alignment/>
    </xf>
    <xf numFmtId="4" fontId="2" fillId="37" borderId="44" xfId="0" applyNumberFormat="1" applyFont="1" applyFill="1" applyBorder="1" applyAlignment="1">
      <alignment/>
    </xf>
    <xf numFmtId="4" fontId="2" fillId="37" borderId="45" xfId="0" applyNumberFormat="1" applyFont="1" applyFill="1" applyBorder="1" applyAlignment="1">
      <alignment/>
    </xf>
    <xf numFmtId="4" fontId="2" fillId="37" borderId="50" xfId="0" applyNumberFormat="1" applyFont="1" applyFill="1" applyBorder="1" applyAlignment="1">
      <alignment horizontal="center" vertical="center" wrapText="1"/>
    </xf>
    <xf numFmtId="4" fontId="2" fillId="37" borderId="51" xfId="0" applyNumberFormat="1" applyFont="1" applyFill="1" applyBorder="1" applyAlignment="1">
      <alignment horizontal="center" vertical="center" wrapText="1"/>
    </xf>
    <xf numFmtId="4" fontId="2" fillId="37" borderId="46" xfId="0" applyNumberFormat="1" applyFont="1" applyFill="1" applyBorder="1" applyAlignment="1">
      <alignment horizontal="center" vertical="center"/>
    </xf>
    <xf numFmtId="4" fontId="2" fillId="37" borderId="50" xfId="0" applyNumberFormat="1" applyFont="1" applyFill="1" applyBorder="1" applyAlignment="1">
      <alignment horizontal="center" vertical="center"/>
    </xf>
    <xf numFmtId="0" fontId="0" fillId="37" borderId="12" xfId="0" applyNumberFormat="1" applyFill="1" applyBorder="1" applyAlignment="1">
      <alignment/>
    </xf>
    <xf numFmtId="4" fontId="0" fillId="37" borderId="10" xfId="0" applyNumberFormat="1" applyFill="1" applyBorder="1" applyAlignment="1">
      <alignment/>
    </xf>
    <xf numFmtId="4" fontId="2" fillId="37" borderId="13" xfId="0" applyNumberFormat="1" applyFont="1" applyFill="1" applyBorder="1" applyAlignment="1">
      <alignment/>
    </xf>
    <xf numFmtId="43" fontId="2" fillId="37" borderId="27" xfId="48" applyFont="1" applyFill="1" applyBorder="1" applyAlignment="1">
      <alignment vertical="center"/>
    </xf>
    <xf numFmtId="43" fontId="2" fillId="37" borderId="17" xfId="48" applyFont="1" applyFill="1" applyBorder="1" applyAlignment="1">
      <alignment horizontal="center" vertical="center"/>
    </xf>
    <xf numFmtId="43" fontId="2" fillId="37" borderId="14" xfId="48" applyFont="1" applyFill="1" applyBorder="1" applyAlignment="1">
      <alignment horizontal="center" vertical="center"/>
    </xf>
    <xf numFmtId="4" fontId="2" fillId="37" borderId="25" xfId="0" applyNumberFormat="1" applyFont="1" applyFill="1" applyBorder="1" applyAlignment="1">
      <alignment/>
    </xf>
    <xf numFmtId="4" fontId="2" fillId="37" borderId="15" xfId="0" applyNumberFormat="1" applyFont="1" applyFill="1" applyBorder="1" applyAlignment="1">
      <alignment/>
    </xf>
    <xf numFmtId="4" fontId="2" fillId="37" borderId="11" xfId="0" applyNumberFormat="1" applyFont="1" applyFill="1" applyBorder="1" applyAlignment="1">
      <alignment/>
    </xf>
    <xf numFmtId="4" fontId="2" fillId="37" borderId="10" xfId="0" applyNumberFormat="1" applyFont="1" applyFill="1" applyBorder="1" applyAlignment="1">
      <alignment/>
    </xf>
    <xf numFmtId="4" fontId="2" fillId="37" borderId="13" xfId="0" applyNumberFormat="1" applyFont="1" applyFill="1" applyBorder="1" applyAlignment="1">
      <alignment/>
    </xf>
    <xf numFmtId="4" fontId="2" fillId="37" borderId="28" xfId="0" applyNumberFormat="1" applyFont="1" applyFill="1" applyBorder="1" applyAlignment="1">
      <alignment/>
    </xf>
    <xf numFmtId="4" fontId="2" fillId="37" borderId="24" xfId="0" applyNumberFormat="1" applyFont="1" applyFill="1" applyBorder="1" applyAlignment="1">
      <alignment/>
    </xf>
    <xf numFmtId="4" fontId="2" fillId="37" borderId="52" xfId="0" applyNumberFormat="1" applyFont="1" applyFill="1" applyBorder="1" applyAlignment="1">
      <alignment/>
    </xf>
    <xf numFmtId="43" fontId="2" fillId="37" borderId="33" xfId="48" applyFont="1" applyFill="1" applyBorder="1" applyAlignment="1">
      <alignment vertical="center"/>
    </xf>
    <xf numFmtId="43" fontId="2" fillId="37" borderId="34" xfId="48" applyFont="1" applyFill="1" applyBorder="1" applyAlignment="1">
      <alignment horizontal="center" vertical="center"/>
    </xf>
    <xf numFmtId="43" fontId="2" fillId="37" borderId="35" xfId="48" applyFont="1" applyFill="1" applyBorder="1" applyAlignment="1">
      <alignment horizontal="center" vertical="center"/>
    </xf>
    <xf numFmtId="0" fontId="2" fillId="37" borderId="16" xfId="0" applyFont="1" applyFill="1" applyBorder="1" applyAlignment="1">
      <alignment horizontal="justify" vertical="center"/>
    </xf>
    <xf numFmtId="0" fontId="2" fillId="37" borderId="12" xfId="0" applyFont="1" applyFill="1" applyBorder="1" applyAlignment="1">
      <alignment horizontal="justify" vertical="center"/>
    </xf>
    <xf numFmtId="0" fontId="2" fillId="37" borderId="27" xfId="0" applyFont="1" applyFill="1" applyBorder="1" applyAlignment="1">
      <alignment horizontal="justify" vertical="center" wrapText="1"/>
    </xf>
    <xf numFmtId="43" fontId="2" fillId="37" borderId="12" xfId="48" applyFont="1" applyFill="1" applyBorder="1" applyAlignment="1">
      <alignment vertical="center"/>
    </xf>
    <xf numFmtId="4" fontId="7" fillId="37" borderId="10" xfId="0" applyNumberFormat="1" applyFont="1" applyFill="1" applyBorder="1" applyAlignment="1">
      <alignment horizontal="center" vertical="center"/>
    </xf>
    <xf numFmtId="0" fontId="2" fillId="37" borderId="12" xfId="0" applyFont="1" applyFill="1" applyBorder="1" applyAlignment="1">
      <alignment horizontal="left" vertical="center"/>
    </xf>
    <xf numFmtId="0" fontId="3" fillId="37" borderId="12" xfId="0" applyFont="1" applyFill="1" applyBorder="1" applyAlignment="1">
      <alignment/>
    </xf>
    <xf numFmtId="0" fontId="3" fillId="37" borderId="27" xfId="0" applyFont="1" applyFill="1" applyBorder="1" applyAlignment="1">
      <alignment/>
    </xf>
    <xf numFmtId="0" fontId="2" fillId="37" borderId="46" xfId="0" applyFont="1" applyFill="1" applyBorder="1" applyAlignment="1">
      <alignment horizontal="left" vertical="center"/>
    </xf>
    <xf numFmtId="0" fontId="2" fillId="37" borderId="12" xfId="0" applyFont="1" applyFill="1" applyBorder="1" applyAlignment="1">
      <alignment horizontal="left" vertical="center" wrapText="1"/>
    </xf>
    <xf numFmtId="0" fontId="0" fillId="0" borderId="13" xfId="0" applyFont="1" applyBorder="1" applyAlignment="1">
      <alignment vertical="center"/>
    </xf>
    <xf numFmtId="0" fontId="0" fillId="38" borderId="47" xfId="0" applyNumberFormat="1" applyFill="1" applyBorder="1" applyAlignment="1">
      <alignment/>
    </xf>
    <xf numFmtId="0" fontId="0" fillId="0" borderId="0" xfId="0" applyFont="1" applyAlignment="1">
      <alignment vertical="center"/>
    </xf>
    <xf numFmtId="0" fontId="4" fillId="0" borderId="10" xfId="0" applyFont="1" applyBorder="1" applyAlignment="1">
      <alignment vertical="center" wrapText="1"/>
    </xf>
    <xf numFmtId="0" fontId="0" fillId="0" borderId="10" xfId="0" applyFont="1" applyBorder="1" applyAlignment="1">
      <alignment vertical="center" wrapText="1"/>
    </xf>
    <xf numFmtId="0" fontId="0" fillId="0" borderId="12" xfId="0" applyFont="1" applyBorder="1" applyAlignment="1">
      <alignment vertical="center"/>
    </xf>
    <xf numFmtId="0" fontId="12" fillId="0" borderId="10" xfId="0" applyNumberFormat="1" applyFont="1" applyBorder="1" applyAlignment="1">
      <alignment/>
    </xf>
    <xf numFmtId="0" fontId="13" fillId="37" borderId="10" xfId="0" applyFont="1" applyFill="1" applyBorder="1" applyAlignment="1">
      <alignment wrapText="1"/>
    </xf>
    <xf numFmtId="0" fontId="2" fillId="37" borderId="41" xfId="0" applyFont="1" applyFill="1" applyBorder="1" applyAlignment="1">
      <alignment horizontal="left" vertical="center"/>
    </xf>
    <xf numFmtId="0" fontId="2" fillId="37" borderId="42" xfId="0" applyFont="1" applyFill="1" applyBorder="1" applyAlignment="1">
      <alignment horizontal="left" vertical="center"/>
    </xf>
    <xf numFmtId="0" fontId="2" fillId="37" borderId="43" xfId="0" applyFont="1" applyFill="1" applyBorder="1" applyAlignment="1">
      <alignment horizontal="left" vertical="center"/>
    </xf>
    <xf numFmtId="0" fontId="2" fillId="37" borderId="32" xfId="0" applyFont="1" applyFill="1" applyBorder="1" applyAlignment="1">
      <alignment horizontal="left" vertical="center"/>
    </xf>
    <xf numFmtId="0" fontId="2" fillId="37" borderId="53" xfId="0" applyFont="1" applyFill="1" applyBorder="1" applyAlignment="1">
      <alignment horizontal="left" vertical="center"/>
    </xf>
    <xf numFmtId="0" fontId="2" fillId="37" borderId="54" xfId="0" applyFont="1" applyFill="1" applyBorder="1" applyAlignment="1">
      <alignment horizontal="left" vertical="center"/>
    </xf>
    <xf numFmtId="0" fontId="15" fillId="35" borderId="37" xfId="0" applyFont="1" applyFill="1" applyBorder="1" applyAlignment="1">
      <alignment horizontal="center" vertical="center"/>
    </xf>
    <xf numFmtId="0" fontId="15" fillId="35" borderId="38" xfId="0" applyFont="1" applyFill="1" applyBorder="1" applyAlignment="1">
      <alignment horizontal="center" vertical="center"/>
    </xf>
    <xf numFmtId="0" fontId="0" fillId="35" borderId="39" xfId="0" applyFont="1" applyFill="1" applyBorder="1" applyAlignment="1">
      <alignment vertical="center"/>
    </xf>
    <xf numFmtId="0" fontId="12" fillId="0" borderId="37" xfId="0" applyFont="1" applyBorder="1" applyAlignment="1">
      <alignment horizontal="justify" vertical="center" wrapText="1"/>
    </xf>
    <xf numFmtId="0" fontId="0" fillId="0" borderId="38" xfId="0" applyBorder="1" applyAlignment="1">
      <alignment/>
    </xf>
    <xf numFmtId="0" fontId="0" fillId="0" borderId="39" xfId="0" applyBorder="1" applyAlignment="1">
      <alignment/>
    </xf>
    <xf numFmtId="0" fontId="3" fillId="35" borderId="10" xfId="0" applyFont="1" applyFill="1" applyBorder="1" applyAlignment="1">
      <alignment horizontal="center" vertical="center"/>
    </xf>
    <xf numFmtId="0" fontId="0" fillId="35" borderId="10" xfId="0" applyFont="1" applyFill="1" applyBorder="1" applyAlignment="1">
      <alignment horizontal="center" vertical="center"/>
    </xf>
    <xf numFmtId="43" fontId="14" fillId="35" borderId="10" xfId="48" applyFont="1" applyFill="1" applyBorder="1" applyAlignment="1">
      <alignment horizontal="center" vertical="center" wrapText="1"/>
    </xf>
    <xf numFmtId="0" fontId="0" fillId="35" borderId="10" xfId="0" applyFont="1" applyFill="1" applyBorder="1" applyAlignment="1">
      <alignment horizontal="center" vertical="center" wrapText="1"/>
    </xf>
    <xf numFmtId="4" fontId="14" fillId="35" borderId="37" xfId="0" applyNumberFormat="1" applyFont="1" applyFill="1" applyBorder="1" applyAlignment="1">
      <alignment horizontal="center" vertical="center"/>
    </xf>
    <xf numFmtId="4" fontId="14" fillId="35" borderId="39" xfId="0" applyNumberFormat="1" applyFont="1" applyFill="1" applyBorder="1" applyAlignment="1">
      <alignment horizontal="center" vertical="center"/>
    </xf>
    <xf numFmtId="0" fontId="0" fillId="37" borderId="32" xfId="0" applyFont="1" applyFill="1" applyBorder="1" applyAlignment="1">
      <alignment horizontal="left"/>
    </xf>
    <xf numFmtId="0" fontId="0" fillId="37" borderId="53" xfId="0" applyFont="1" applyFill="1" applyBorder="1" applyAlignment="1">
      <alignment horizontal="left"/>
    </xf>
    <xf numFmtId="0" fontId="0" fillId="37" borderId="54" xfId="0" applyFont="1" applyFill="1" applyBorder="1" applyAlignment="1">
      <alignment horizontal="left"/>
    </xf>
    <xf numFmtId="0" fontId="0" fillId="37" borderId="19" xfId="0" applyFont="1" applyFill="1" applyBorder="1" applyAlignment="1">
      <alignment horizontal="left"/>
    </xf>
    <xf numFmtId="0" fontId="0" fillId="37" borderId="0" xfId="0" applyFont="1" applyFill="1" applyBorder="1" applyAlignment="1">
      <alignment horizontal="left"/>
    </xf>
    <xf numFmtId="0" fontId="0" fillId="37" borderId="20" xfId="0" applyFont="1" applyFill="1" applyBorder="1" applyAlignment="1">
      <alignment horizontal="left"/>
    </xf>
    <xf numFmtId="0" fontId="2" fillId="37" borderId="44" xfId="0" applyFont="1" applyFill="1" applyBorder="1" applyAlignment="1">
      <alignment horizontal="left"/>
    </xf>
    <xf numFmtId="0" fontId="2" fillId="37" borderId="30" xfId="0" applyFont="1" applyFill="1" applyBorder="1" applyAlignment="1">
      <alignment horizontal="left"/>
    </xf>
    <xf numFmtId="0" fontId="2" fillId="37" borderId="45" xfId="0" applyFont="1" applyFill="1" applyBorder="1" applyAlignment="1">
      <alignment horizontal="left"/>
    </xf>
    <xf numFmtId="0" fontId="14" fillId="35" borderId="32" xfId="0" applyFont="1" applyFill="1" applyBorder="1" applyAlignment="1">
      <alignment horizontal="center" vertical="center" wrapText="1"/>
    </xf>
    <xf numFmtId="0" fontId="14" fillId="35" borderId="53" xfId="0" applyFont="1" applyFill="1" applyBorder="1" applyAlignment="1">
      <alignment horizontal="center" vertical="center" wrapText="1"/>
    </xf>
    <xf numFmtId="0" fontId="14" fillId="35" borderId="54" xfId="0" applyFont="1" applyFill="1" applyBorder="1" applyAlignment="1">
      <alignment horizontal="center" vertical="center" wrapText="1"/>
    </xf>
    <xf numFmtId="0" fontId="12" fillId="35" borderId="48" xfId="0" applyFont="1" applyFill="1" applyBorder="1" applyAlignment="1">
      <alignment horizontal="left" vertical="center"/>
    </xf>
    <xf numFmtId="0" fontId="12" fillId="35" borderId="55" xfId="0" applyFont="1" applyFill="1" applyBorder="1" applyAlignment="1">
      <alignment horizontal="left" vertical="center"/>
    </xf>
    <xf numFmtId="0" fontId="12" fillId="35" borderId="49" xfId="0" applyFont="1" applyFill="1" applyBorder="1" applyAlignment="1">
      <alignment horizontal="left" vertical="center"/>
    </xf>
    <xf numFmtId="4" fontId="3" fillId="35" borderId="48" xfId="0" applyNumberFormat="1" applyFont="1" applyFill="1" applyBorder="1" applyAlignment="1">
      <alignment horizontal="center" vertical="center"/>
    </xf>
    <xf numFmtId="4" fontId="3" fillId="35" borderId="55" xfId="0" applyNumberFormat="1" applyFont="1" applyFill="1" applyBorder="1" applyAlignment="1">
      <alignment horizontal="center" vertical="center"/>
    </xf>
    <xf numFmtId="4" fontId="3" fillId="35" borderId="49" xfId="0" applyNumberFormat="1" applyFont="1" applyFill="1" applyBorder="1" applyAlignment="1">
      <alignment horizontal="center" vertical="center"/>
    </xf>
    <xf numFmtId="4" fontId="3" fillId="35" borderId="19" xfId="0" applyNumberFormat="1" applyFont="1" applyFill="1" applyBorder="1" applyAlignment="1">
      <alignment horizontal="center" vertical="center"/>
    </xf>
    <xf numFmtId="4" fontId="3" fillId="35" borderId="0" xfId="0" applyNumberFormat="1" applyFont="1" applyFill="1" applyBorder="1" applyAlignment="1">
      <alignment horizontal="center" vertical="center"/>
    </xf>
    <xf numFmtId="4" fontId="3" fillId="35" borderId="20" xfId="0" applyNumberFormat="1" applyFont="1" applyFill="1" applyBorder="1" applyAlignment="1">
      <alignment horizontal="center" vertical="center"/>
    </xf>
    <xf numFmtId="4" fontId="3" fillId="35" borderId="44" xfId="0" applyNumberFormat="1" applyFont="1" applyFill="1" applyBorder="1" applyAlignment="1">
      <alignment horizontal="center" vertical="center"/>
    </xf>
    <xf numFmtId="4" fontId="3" fillId="35" borderId="30" xfId="0" applyNumberFormat="1" applyFont="1" applyFill="1" applyBorder="1" applyAlignment="1">
      <alignment horizontal="center" vertical="center"/>
    </xf>
    <xf numFmtId="4" fontId="3" fillId="35" borderId="45" xfId="0" applyNumberFormat="1" applyFont="1" applyFill="1" applyBorder="1" applyAlignment="1">
      <alignment horizontal="center" vertical="center"/>
    </xf>
    <xf numFmtId="43" fontId="5" fillId="35" borderId="16" xfId="48" applyFont="1" applyFill="1" applyBorder="1" applyAlignment="1">
      <alignment horizontal="center" vertical="center" wrapText="1"/>
    </xf>
    <xf numFmtId="43" fontId="5" fillId="35" borderId="18" xfId="48" applyFont="1" applyFill="1" applyBorder="1" applyAlignment="1">
      <alignment horizontal="center" vertical="center" wrapText="1"/>
    </xf>
    <xf numFmtId="43" fontId="5" fillId="35" borderId="11" xfId="48" applyFont="1" applyFill="1" applyBorder="1" applyAlignment="1">
      <alignment horizontal="center" vertical="center" wrapText="1"/>
    </xf>
    <xf numFmtId="0" fontId="14" fillId="35" borderId="48"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5" xfId="0" applyFont="1" applyFill="1" applyBorder="1" applyAlignment="1">
      <alignment horizontal="center" vertical="center"/>
    </xf>
    <xf numFmtId="0" fontId="19" fillId="35" borderId="48" xfId="0" applyFont="1" applyFill="1" applyBorder="1" applyAlignment="1">
      <alignment horizontal="center" vertical="center"/>
    </xf>
    <xf numFmtId="0" fontId="19" fillId="35" borderId="55" xfId="0" applyFont="1" applyFill="1" applyBorder="1" applyAlignment="1">
      <alignment horizontal="center" vertical="center"/>
    </xf>
    <xf numFmtId="0" fontId="19" fillId="35" borderId="49" xfId="0" applyFont="1" applyFill="1" applyBorder="1" applyAlignment="1">
      <alignment horizontal="center" vertical="center"/>
    </xf>
    <xf numFmtId="0" fontId="19" fillId="35" borderId="21" xfId="0" applyFont="1" applyFill="1" applyBorder="1" applyAlignment="1">
      <alignment horizontal="center" vertical="center"/>
    </xf>
    <xf numFmtId="0" fontId="19" fillId="35" borderId="22" xfId="0" applyFont="1" applyFill="1" applyBorder="1" applyAlignment="1">
      <alignment horizontal="center" vertical="center"/>
    </xf>
    <xf numFmtId="0" fontId="19" fillId="35" borderId="23" xfId="0" applyFont="1" applyFill="1" applyBorder="1" applyAlignment="1">
      <alignment horizontal="center" vertical="center"/>
    </xf>
    <xf numFmtId="0" fontId="0" fillId="0" borderId="36" xfId="0" applyBorder="1" applyAlignment="1">
      <alignment horizontal="justify" vertical="center" wrapText="1"/>
    </xf>
    <xf numFmtId="0" fontId="0" fillId="0" borderId="42" xfId="0" applyBorder="1" applyAlignment="1">
      <alignment horizontal="justify" vertical="center" wrapText="1"/>
    </xf>
    <xf numFmtId="0" fontId="0" fillId="0" borderId="43" xfId="0" applyBorder="1" applyAlignment="1">
      <alignment horizontal="justify" vertical="center" wrapText="1"/>
    </xf>
    <xf numFmtId="0" fontId="2" fillId="34" borderId="37" xfId="0" applyFont="1" applyFill="1" applyBorder="1" applyAlignment="1">
      <alignment horizontal="left" vertical="center" wrapText="1"/>
    </xf>
    <xf numFmtId="0" fontId="2" fillId="34" borderId="38" xfId="0" applyFont="1" applyFill="1" applyBorder="1" applyAlignment="1">
      <alignment horizontal="left" vertical="center" wrapText="1"/>
    </xf>
    <xf numFmtId="0" fontId="2" fillId="34" borderId="30" xfId="0" applyFont="1" applyFill="1" applyBorder="1" applyAlignment="1">
      <alignment horizontal="left" vertical="center" wrapText="1"/>
    </xf>
    <xf numFmtId="0" fontId="2" fillId="34" borderId="39" xfId="0" applyFont="1" applyFill="1" applyBorder="1" applyAlignment="1">
      <alignment horizontal="left" vertical="center" wrapText="1"/>
    </xf>
    <xf numFmtId="0" fontId="0" fillId="0" borderId="36" xfId="0" applyFont="1" applyBorder="1" applyAlignment="1">
      <alignment horizontal="justify" vertical="center" wrapText="1"/>
    </xf>
    <xf numFmtId="0" fontId="0" fillId="0" borderId="42" xfId="0" applyFont="1" applyBorder="1" applyAlignment="1">
      <alignment horizontal="justify" vertical="center" wrapText="1"/>
    </xf>
    <xf numFmtId="0" fontId="0" fillId="0" borderId="43" xfId="0" applyFont="1" applyBorder="1" applyAlignment="1">
      <alignment horizontal="justify" vertical="center" wrapText="1"/>
    </xf>
    <xf numFmtId="43" fontId="2" fillId="37" borderId="37" xfId="48" applyFont="1" applyFill="1" applyBorder="1" applyAlignment="1">
      <alignment horizontal="center" vertical="center"/>
    </xf>
    <xf numFmtId="0" fontId="0" fillId="37" borderId="39" xfId="0" applyFill="1" applyBorder="1" applyAlignment="1">
      <alignment horizontal="center" vertical="center"/>
    </xf>
    <xf numFmtId="4" fontId="2" fillId="37" borderId="10" xfId="0" applyNumberFormat="1" applyFont="1" applyFill="1" applyBorder="1" applyAlignment="1">
      <alignment horizontal="center" vertical="center"/>
    </xf>
    <xf numFmtId="4" fontId="2" fillId="37" borderId="13" xfId="0" applyNumberFormat="1" applyFont="1" applyFill="1" applyBorder="1" applyAlignment="1">
      <alignment horizontal="center" vertical="center"/>
    </xf>
    <xf numFmtId="4" fontId="12" fillId="0" borderId="17" xfId="0" applyNumberFormat="1" applyFont="1" applyBorder="1" applyAlignment="1">
      <alignment horizontal="center" vertical="center" wrapText="1"/>
    </xf>
    <xf numFmtId="4" fontId="12" fillId="0" borderId="14" xfId="0" applyNumberFormat="1" applyFont="1" applyBorder="1" applyAlignment="1">
      <alignment horizontal="center" vertical="center" wrapText="1"/>
    </xf>
    <xf numFmtId="4" fontId="12" fillId="0" borderId="24" xfId="0" applyNumberFormat="1" applyFont="1" applyBorder="1" applyAlignment="1">
      <alignment horizontal="center" vertical="center" wrapText="1"/>
    </xf>
    <xf numFmtId="4" fontId="12" fillId="0" borderId="52" xfId="0" applyNumberFormat="1" applyFont="1" applyBorder="1" applyAlignment="1">
      <alignment horizontal="center" vertical="center" wrapText="1"/>
    </xf>
    <xf numFmtId="4" fontId="12" fillId="0" borderId="10" xfId="0" applyNumberFormat="1" applyFont="1" applyBorder="1" applyAlignment="1">
      <alignment horizontal="center" vertical="center" wrapText="1"/>
    </xf>
    <xf numFmtId="4" fontId="12" fillId="0" borderId="13" xfId="0" applyNumberFormat="1" applyFont="1" applyBorder="1" applyAlignment="1">
      <alignment horizontal="center" vertical="center" wrapText="1"/>
    </xf>
    <xf numFmtId="4" fontId="12" fillId="0" borderId="10" xfId="0" applyNumberFormat="1" applyFont="1" applyBorder="1" applyAlignment="1">
      <alignment horizontal="center" wrapText="1"/>
    </xf>
    <xf numFmtId="4" fontId="12" fillId="0" borderId="13" xfId="0" applyNumberFormat="1" applyFont="1" applyBorder="1" applyAlignment="1">
      <alignment horizontal="center" wrapText="1"/>
    </xf>
    <xf numFmtId="0" fontId="0" fillId="0" borderId="36"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36" xfId="0" applyFont="1" applyBorder="1" applyAlignment="1">
      <alignment wrapText="1"/>
    </xf>
    <xf numFmtId="0" fontId="0" fillId="0" borderId="42" xfId="0" applyBorder="1" applyAlignment="1">
      <alignment wrapText="1"/>
    </xf>
    <xf numFmtId="0" fontId="0" fillId="0" borderId="56" xfId="0" applyBorder="1" applyAlignment="1">
      <alignment wrapText="1"/>
    </xf>
    <xf numFmtId="0" fontId="14" fillId="35" borderId="16"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1"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13" xfId="0" applyFont="1" applyFill="1" applyBorder="1" applyAlignment="1">
      <alignment horizontal="center" vertical="center"/>
    </xf>
    <xf numFmtId="0" fontId="5" fillId="35" borderId="48" xfId="0" applyFont="1" applyFill="1" applyBorder="1" applyAlignment="1">
      <alignment vertical="center"/>
    </xf>
    <xf numFmtId="0" fontId="5" fillId="35" borderId="55" xfId="0" applyFont="1" applyFill="1" applyBorder="1" applyAlignment="1">
      <alignment vertical="center"/>
    </xf>
    <xf numFmtId="0" fontId="5" fillId="35" borderId="49" xfId="0" applyFont="1" applyFill="1" applyBorder="1" applyAlignment="1">
      <alignment vertical="center"/>
    </xf>
    <xf numFmtId="0" fontId="5" fillId="35" borderId="19" xfId="0" applyFont="1" applyFill="1" applyBorder="1" applyAlignment="1">
      <alignment vertical="center"/>
    </xf>
    <xf numFmtId="0" fontId="5" fillId="35" borderId="0" xfId="0" applyFont="1" applyFill="1" applyBorder="1" applyAlignment="1">
      <alignment vertical="center"/>
    </xf>
    <xf numFmtId="0" fontId="5" fillId="35" borderId="20" xfId="0" applyFont="1" applyFill="1" applyBorder="1" applyAlignment="1">
      <alignment vertical="center"/>
    </xf>
    <xf numFmtId="0" fontId="5" fillId="35" borderId="21" xfId="0" applyFont="1" applyFill="1" applyBorder="1" applyAlignment="1">
      <alignment vertical="center"/>
    </xf>
    <xf numFmtId="0" fontId="5" fillId="35" borderId="22" xfId="0" applyFont="1" applyFill="1" applyBorder="1" applyAlignment="1">
      <alignment vertical="center"/>
    </xf>
    <xf numFmtId="0" fontId="5" fillId="35" borderId="23" xfId="0" applyFont="1" applyFill="1" applyBorder="1" applyAlignment="1">
      <alignment vertical="center"/>
    </xf>
    <xf numFmtId="4" fontId="2" fillId="37" borderId="36" xfId="0" applyNumberFormat="1" applyFont="1" applyFill="1" applyBorder="1" applyAlignment="1">
      <alignment horizontal="center" vertical="center" wrapText="1"/>
    </xf>
    <xf numFmtId="4" fontId="2" fillId="37" borderId="42" xfId="0" applyNumberFormat="1" applyFont="1" applyFill="1" applyBorder="1" applyAlignment="1">
      <alignment horizontal="center" vertical="center" wrapText="1"/>
    </xf>
    <xf numFmtId="4" fontId="2" fillId="37" borderId="43"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7183A"/>
      <rgbColor rgb="00FFFFFF"/>
      <rgbColor rgb="00FF0000"/>
      <rgbColor rgb="0000FF00"/>
      <rgbColor rgb="000000FF"/>
      <rgbColor rgb="00FFFF00"/>
      <rgbColor rgb="00FF00FF"/>
      <rgbColor rgb="0000FFFF"/>
      <rgbColor rgb="00B7183A"/>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996666"/>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7"/>
      <c:hPercent val="46"/>
      <c:rotY val="27"/>
      <c:depthPercent val="100"/>
      <c:rAngAx val="1"/>
    </c:view3D>
    <c:plotArea>
      <c:layout>
        <c:manualLayout>
          <c:xMode val="edge"/>
          <c:yMode val="edge"/>
          <c:x val="0.0425"/>
          <c:y val="0.114"/>
          <c:w val="0.961"/>
          <c:h val="0.6475"/>
        </c:manualLayout>
      </c:layout>
      <c:bar3DChart>
        <c:barDir val="col"/>
        <c:grouping val="clustered"/>
        <c:varyColors val="0"/>
        <c:ser>
          <c:idx val="0"/>
          <c:order val="0"/>
          <c:tx>
            <c:strRef>
              <c:f>'RATIOS FINANCIEROS'!$B$24</c:f>
              <c:strCache>
                <c:ptCount val="1"/>
                <c:pt idx="0">
                  <c:v>AÑO 1</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FINANCIEROS'!$A$25:$A$29</c:f>
              <c:strCache/>
            </c:strRef>
          </c:cat>
          <c:val>
            <c:numRef>
              <c:f>'RATIOS FINANCIEROS'!$B$25:$B$29</c:f>
              <c:numCache/>
            </c:numRef>
          </c:val>
          <c:shape val="box"/>
        </c:ser>
        <c:ser>
          <c:idx val="1"/>
          <c:order val="1"/>
          <c:tx>
            <c:strRef>
              <c:f>'RATIOS FINANCIEROS'!$C$24</c:f>
              <c:strCache>
                <c:ptCount val="1"/>
                <c:pt idx="0">
                  <c:v>AÑO 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FINANCIEROS'!$A$25:$A$29</c:f>
              <c:strCache/>
            </c:strRef>
          </c:cat>
          <c:val>
            <c:numRef>
              <c:f>'RATIOS FINANCIEROS'!$C$25:$C$29</c:f>
              <c:numCache/>
            </c:numRef>
          </c:val>
          <c:shape val="box"/>
        </c:ser>
        <c:ser>
          <c:idx val="2"/>
          <c:order val="2"/>
          <c:tx>
            <c:strRef>
              <c:f>'RATIOS FINANCIEROS'!$D$24</c:f>
              <c:strCache>
                <c:ptCount val="1"/>
                <c:pt idx="0">
                  <c:v>AÑO 3</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FINANCIEROS'!$A$25:$A$29</c:f>
              <c:strCache/>
            </c:strRef>
          </c:cat>
          <c:val>
            <c:numRef>
              <c:f>'RATIOS FINANCIEROS'!$D$25:$D$29</c:f>
              <c:numCache/>
            </c:numRef>
          </c:val>
          <c:shape val="box"/>
        </c:ser>
        <c:shape val="box"/>
        <c:axId val="39677735"/>
        <c:axId val="21555296"/>
      </c:bar3DChart>
      <c:catAx>
        <c:axId val="39677735"/>
        <c:scaling>
          <c:orientation val="minMax"/>
        </c:scaling>
        <c:axPos val="b"/>
        <c:delete val="0"/>
        <c:numFmt formatCode="General" sourceLinked="1"/>
        <c:majorTickMark val="out"/>
        <c:minorTickMark val="none"/>
        <c:tickLblPos val="low"/>
        <c:spPr>
          <a:ln w="3175">
            <a:solidFill>
              <a:srgbClr val="808080"/>
            </a:solidFill>
          </a:ln>
        </c:spPr>
        <c:crossAx val="21555296"/>
        <c:crosses val="autoZero"/>
        <c:auto val="1"/>
        <c:lblOffset val="100"/>
        <c:tickLblSkip val="2"/>
        <c:noMultiLvlLbl val="0"/>
      </c:catAx>
      <c:valAx>
        <c:axId val="2155529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677735"/>
        <c:crossesAt val="1"/>
        <c:crossBetween val="between"/>
        <c:dispUnits/>
      </c:valAx>
      <c:spPr>
        <a:noFill/>
        <a:ln>
          <a:noFill/>
        </a:ln>
      </c:spPr>
    </c:plotArea>
    <c:legend>
      <c:legendPos val="r"/>
      <c:layout>
        <c:manualLayout>
          <c:xMode val="edge"/>
          <c:yMode val="edge"/>
          <c:x val="0.2715"/>
          <c:y val="0.86775"/>
          <c:w val="0.42725"/>
          <c:h val="0.081"/>
        </c:manualLayout>
      </c:layout>
      <c:overlay val="0"/>
      <c:spPr>
        <a:noFill/>
        <a:ln w="3175">
          <a:noFill/>
        </a:ln>
      </c:spPr>
      <c:txPr>
        <a:bodyPr vert="horz" rot="0"/>
        <a:lstStyle/>
        <a:p>
          <a:pPr>
            <a:defRPr lang="en-US" cap="none" sz="920" b="0" i="0" u="none" baseline="0">
              <a:solidFill>
                <a:srgbClr val="333333"/>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EVOLUCIÓN DEL FONDO DE MANIOBRA EN LOS TRES PRIMEROS AÑOS</a:t>
            </a:r>
          </a:p>
        </c:rich>
      </c:tx>
      <c:layout>
        <c:manualLayout>
          <c:xMode val="factor"/>
          <c:yMode val="factor"/>
          <c:x val="-0.0175"/>
          <c:y val="0"/>
        </c:manualLayout>
      </c:layout>
      <c:spPr>
        <a:noFill/>
        <a:ln>
          <a:noFill/>
        </a:ln>
      </c:spPr>
    </c:title>
    <c:view3D>
      <c:rotX val="15"/>
      <c:hPercent val="44"/>
      <c:rotY val="20"/>
      <c:depthPercent val="100"/>
      <c:rAngAx val="1"/>
    </c:view3D>
    <c:plotArea>
      <c:layout>
        <c:manualLayout>
          <c:xMode val="edge"/>
          <c:yMode val="edge"/>
          <c:x val="0"/>
          <c:y val="0.21325"/>
          <c:w val="0.999"/>
          <c:h val="0.74975"/>
        </c:manualLayout>
      </c:layout>
      <c:bar3DChart>
        <c:barDir val="col"/>
        <c:grouping val="clustered"/>
        <c:varyColors val="0"/>
        <c:ser>
          <c:idx val="0"/>
          <c:order val="0"/>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'RATIOS FINANCIEROS'!$A$30</c:f>
              <c:strCache/>
            </c:strRef>
          </c:cat>
          <c:val>
            <c:numRef>
              <c:f>'RATIOS FINANCIEROS'!$B$30</c:f>
              <c:numCache/>
            </c:numRef>
          </c:val>
          <c:shape val="box"/>
        </c:ser>
        <c:ser>
          <c:idx val="1"/>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'RATIOS FINANCIEROS'!$A$30</c:f>
              <c:strCache/>
            </c:strRef>
          </c:cat>
          <c:val>
            <c:numRef>
              <c:f>'RATIOS FINANCIEROS'!$C$30</c:f>
              <c:numCache/>
            </c:numRef>
          </c:val>
          <c:shape val="box"/>
        </c:ser>
        <c:ser>
          <c:idx val="2"/>
          <c:order val="2"/>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'RATIOS FINANCIEROS'!$A$30</c:f>
              <c:strCache/>
            </c:strRef>
          </c:cat>
          <c:val>
            <c:numRef>
              <c:f>'RATIOS FINANCIEROS'!$D$30</c:f>
              <c:numCache/>
            </c:numRef>
          </c:val>
          <c:shape val="box"/>
        </c:ser>
        <c:shape val="box"/>
        <c:axId val="59779937"/>
        <c:axId val="1148522"/>
      </c:bar3DChart>
      <c:catAx>
        <c:axId val="59779937"/>
        <c:scaling>
          <c:orientation val="minMax"/>
        </c:scaling>
        <c:axPos val="b"/>
        <c:delete val="0"/>
        <c:numFmt formatCode="General" sourceLinked="1"/>
        <c:majorTickMark val="out"/>
        <c:minorTickMark val="none"/>
        <c:tickLblPos val="low"/>
        <c:spPr>
          <a:ln w="3175">
            <a:solidFill>
              <a:srgbClr val="808080"/>
            </a:solidFill>
          </a:ln>
        </c:spPr>
        <c:crossAx val="1148522"/>
        <c:crosses val="autoZero"/>
        <c:auto val="1"/>
        <c:lblOffset val="100"/>
        <c:tickLblSkip val="1"/>
        <c:noMultiLvlLbl val="0"/>
      </c:catAx>
      <c:valAx>
        <c:axId val="114852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779937"/>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GRÁFICA DE LOS RATIOS ECONÓMICOS</a:t>
            </a:r>
          </a:p>
        </c:rich>
      </c:tx>
      <c:layout>
        <c:manualLayout>
          <c:xMode val="factor"/>
          <c:yMode val="factor"/>
          <c:x val="0.03325"/>
          <c:y val="0"/>
        </c:manualLayout>
      </c:layout>
      <c:spPr>
        <a:noFill/>
        <a:ln>
          <a:noFill/>
        </a:ln>
      </c:spPr>
    </c:title>
    <c:view3D>
      <c:rotX val="15"/>
      <c:hPercent val="44"/>
      <c:rotY val="20"/>
      <c:depthPercent val="100"/>
      <c:rAngAx val="1"/>
    </c:view3D>
    <c:plotArea>
      <c:layout>
        <c:manualLayout>
          <c:xMode val="edge"/>
          <c:yMode val="edge"/>
          <c:x val="0.1"/>
          <c:y val="0.14075"/>
          <c:w val="0.779"/>
          <c:h val="0.679"/>
        </c:manualLayout>
      </c:layout>
      <c:bar3DChart>
        <c:barDir val="col"/>
        <c:grouping val="clustered"/>
        <c:varyColors val="0"/>
        <c:ser>
          <c:idx val="0"/>
          <c:order val="0"/>
          <c:tx>
            <c:strRef>
              <c:f>'RATIOS ECONÓMICOS'!$B$14</c:f>
              <c:strCache>
                <c:ptCount val="1"/>
                <c:pt idx="0">
                  <c:v>AÑO 1</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ECONÓMICOS'!$A$15:$A$16</c:f>
              <c:strCache/>
            </c:strRef>
          </c:cat>
          <c:val>
            <c:numRef>
              <c:f>'RATIOS ECONÓMICOS'!$B$15:$B$16</c:f>
              <c:numCache/>
            </c:numRef>
          </c:val>
          <c:shape val="box"/>
        </c:ser>
        <c:ser>
          <c:idx val="1"/>
          <c:order val="1"/>
          <c:tx>
            <c:strRef>
              <c:f>'RATIOS ECONÓMICOS'!$C$14</c:f>
              <c:strCache>
                <c:ptCount val="1"/>
                <c:pt idx="0">
                  <c:v>AÑO 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ECONÓMICOS'!$A$15:$A$16</c:f>
              <c:strCache/>
            </c:strRef>
          </c:cat>
          <c:val>
            <c:numRef>
              <c:f>'RATIOS ECONÓMICOS'!$C$15:$C$16</c:f>
              <c:numCache/>
            </c:numRef>
          </c:val>
          <c:shape val="box"/>
        </c:ser>
        <c:ser>
          <c:idx val="2"/>
          <c:order val="2"/>
          <c:tx>
            <c:strRef>
              <c:f>'RATIOS ECONÓMICOS'!$D$14</c:f>
              <c:strCache>
                <c:ptCount val="1"/>
                <c:pt idx="0">
                  <c:v>AÑO 3</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ECONÓMICOS'!$A$15:$A$16</c:f>
              <c:strCache/>
            </c:strRef>
          </c:cat>
          <c:val>
            <c:numRef>
              <c:f>'RATIOS ECONÓMICOS'!$D$15:$D$16</c:f>
              <c:numCache/>
            </c:numRef>
          </c:val>
          <c:shape val="box"/>
        </c:ser>
        <c:shape val="box"/>
        <c:axId val="10336699"/>
        <c:axId val="25921428"/>
      </c:bar3DChart>
      <c:catAx>
        <c:axId val="10336699"/>
        <c:scaling>
          <c:orientation val="minMax"/>
        </c:scaling>
        <c:axPos val="b"/>
        <c:delete val="0"/>
        <c:numFmt formatCode="General" sourceLinked="1"/>
        <c:majorTickMark val="out"/>
        <c:minorTickMark val="none"/>
        <c:tickLblPos val="low"/>
        <c:spPr>
          <a:ln w="3175">
            <a:solidFill>
              <a:srgbClr val="808080"/>
            </a:solidFill>
          </a:ln>
        </c:spPr>
        <c:crossAx val="25921428"/>
        <c:crosses val="autoZero"/>
        <c:auto val="1"/>
        <c:lblOffset val="100"/>
        <c:tickLblSkip val="1"/>
        <c:noMultiLvlLbl val="0"/>
      </c:catAx>
      <c:valAx>
        <c:axId val="2592142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336699"/>
        <c:crossesAt val="1"/>
        <c:crossBetween val="between"/>
        <c:dispUnits/>
      </c:valAx>
      <c:spPr>
        <a:noFill/>
        <a:ln>
          <a:noFill/>
        </a:ln>
      </c:spPr>
    </c:plotArea>
    <c:legend>
      <c:legendPos val="r"/>
      <c:layout>
        <c:manualLayout>
          <c:xMode val="edge"/>
          <c:yMode val="edge"/>
          <c:x val="0.223"/>
          <c:y val="0.863"/>
          <c:w val="0.5325"/>
          <c:h val="0.097"/>
        </c:manualLayout>
      </c:layout>
      <c:overlay val="0"/>
      <c:spPr>
        <a:noFill/>
        <a:ln w="3175">
          <a:noFill/>
        </a:ln>
      </c:spPr>
      <c:txPr>
        <a:bodyPr vert="horz" rot="0"/>
        <a:lstStyle/>
        <a:p>
          <a:pPr>
            <a:defRPr lang="en-US" cap="none" sz="920" b="0" i="0" u="none" baseline="0">
              <a:solidFill>
                <a:srgbClr val="333333"/>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PUNTO DE EQUILIBRIO</a:t>
            </a:r>
          </a:p>
        </c:rich>
      </c:tx>
      <c:layout>
        <c:manualLayout>
          <c:xMode val="factor"/>
          <c:yMode val="factor"/>
          <c:x val="0.06125"/>
          <c:y val="-0.00325"/>
        </c:manualLayout>
      </c:layout>
      <c:spPr>
        <a:noFill/>
        <a:ln>
          <a:noFill/>
        </a:ln>
      </c:spPr>
    </c:title>
    <c:view3D>
      <c:rotX val="15"/>
      <c:hPercent val="70"/>
      <c:rotY val="20"/>
      <c:depthPercent val="100"/>
      <c:rAngAx val="1"/>
    </c:view3D>
    <c:plotArea>
      <c:layout>
        <c:manualLayout>
          <c:xMode val="edge"/>
          <c:yMode val="edge"/>
          <c:x val="0"/>
          <c:y val="0.12025"/>
          <c:w val="0.99225"/>
          <c:h val="0.844"/>
        </c:manualLayout>
      </c:layout>
      <c:bar3DChart>
        <c:barDir val="col"/>
        <c:grouping val="clustered"/>
        <c:varyColors val="0"/>
        <c:ser>
          <c:idx val="0"/>
          <c:order val="0"/>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'RATIOS ECONÓMICOS'!$B$17</c:f>
              <c:numCache/>
            </c:numRef>
          </c:val>
          <c:shape val="box"/>
        </c:ser>
        <c:ser>
          <c:idx val="1"/>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'RATIOS ECONÓMICOS'!$C$17</c:f>
              <c:numCache/>
            </c:numRef>
          </c:val>
          <c:shape val="box"/>
        </c:ser>
        <c:ser>
          <c:idx val="2"/>
          <c:order val="2"/>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'RATIOS ECONÓMICOS'!$D$17</c:f>
              <c:numCache/>
            </c:numRef>
          </c:val>
          <c:shape val="box"/>
        </c:ser>
        <c:shape val="box"/>
        <c:axId val="31966261"/>
        <c:axId val="19260894"/>
      </c:bar3DChart>
      <c:catAx>
        <c:axId val="31966261"/>
        <c:scaling>
          <c:orientation val="minMax"/>
        </c:scaling>
        <c:axPos val="b"/>
        <c:delete val="0"/>
        <c:numFmt formatCode="General" sourceLinked="1"/>
        <c:majorTickMark val="out"/>
        <c:minorTickMark val="none"/>
        <c:tickLblPos val="low"/>
        <c:spPr>
          <a:ln w="3175">
            <a:solidFill>
              <a:srgbClr val="808080"/>
            </a:solidFill>
          </a:ln>
        </c:spPr>
        <c:crossAx val="19260894"/>
        <c:crosses val="autoZero"/>
        <c:auto val="1"/>
        <c:lblOffset val="100"/>
        <c:tickLblSkip val="1"/>
        <c:noMultiLvlLbl val="0"/>
      </c:catAx>
      <c:valAx>
        <c:axId val="1926089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96626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13</xdr:row>
      <xdr:rowOff>0</xdr:rowOff>
    </xdr:from>
    <xdr:to>
      <xdr:col>2</xdr:col>
      <xdr:colOff>200025</xdr:colOff>
      <xdr:row>13</xdr:row>
      <xdr:rowOff>0</xdr:rowOff>
    </xdr:to>
    <xdr:sp>
      <xdr:nvSpPr>
        <xdr:cNvPr id="1" name="AutoShape 1"/>
        <xdr:cNvSpPr>
          <a:spLocks/>
        </xdr:cNvSpPr>
      </xdr:nvSpPr>
      <xdr:spPr>
        <a:xfrm>
          <a:off x="3505200" y="2581275"/>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0</xdr:col>
      <xdr:colOff>1543050</xdr:colOff>
      <xdr:row>0</xdr:row>
      <xdr:rowOff>0</xdr:rowOff>
    </xdr:to>
    <xdr:pic>
      <xdr:nvPicPr>
        <xdr:cNvPr id="1" name="Picture 12" descr="Logo blanco"/>
        <xdr:cNvPicPr preferRelativeResize="1">
          <a:picLocks noChangeAspect="1"/>
        </xdr:cNvPicPr>
      </xdr:nvPicPr>
      <xdr:blipFill>
        <a:blip r:embed="rId1"/>
        <a:stretch>
          <a:fillRect/>
        </a:stretch>
      </xdr:blipFill>
      <xdr:spPr>
        <a:xfrm>
          <a:off x="114300" y="0"/>
          <a:ext cx="142875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1</xdr:col>
      <xdr:colOff>0</xdr:colOff>
      <xdr:row>44</xdr:row>
      <xdr:rowOff>0</xdr:rowOff>
    </xdr:to>
    <xdr:sp>
      <xdr:nvSpPr>
        <xdr:cNvPr id="1" name="Rectangle 15"/>
        <xdr:cNvSpPr>
          <a:spLocks/>
        </xdr:cNvSpPr>
      </xdr:nvSpPr>
      <xdr:spPr>
        <a:xfrm>
          <a:off x="0" y="16744950"/>
          <a:ext cx="1781175" cy="0"/>
        </a:xfrm>
        <a:prstGeom prst="rect">
          <a:avLst/>
        </a:prstGeom>
        <a:gradFill rotWithShape="1">
          <a:gsLst>
            <a:gs pos="0">
              <a:srgbClr val="FF9999"/>
            </a:gs>
            <a:gs pos="100000">
              <a:srgbClr val="764747"/>
            </a:gs>
          </a:gsLst>
          <a:lin ang="5400000" scaled="1"/>
        </a:gradFill>
        <a:ln w="9525" cmpd="sng">
          <a:noFill/>
        </a:ln>
      </xdr:spPr>
      <xdr:txBody>
        <a:bodyPr vertOverflow="clip" wrap="square" anchor="ctr"/>
        <a:p>
          <a:pPr algn="l">
            <a:defRPr/>
          </a:pPr>
          <a:r>
            <a:rPr lang="en-US" cap="none" sz="1000" b="1" i="0" u="none" baseline="0">
              <a:solidFill>
                <a:srgbClr val="B7183A"/>
              </a:solidFill>
              <a:latin typeface="Arial"/>
              <a:ea typeface="Arial"/>
              <a:cs typeface="Arial"/>
            </a:rPr>
            <a:t>VALORES RECOMENDADOS</a:t>
          </a:r>
        </a:p>
      </xdr:txBody>
    </xdr:sp>
    <xdr:clientData/>
  </xdr:twoCellAnchor>
  <xdr:twoCellAnchor>
    <xdr:from>
      <xdr:col>0</xdr:col>
      <xdr:colOff>0</xdr:colOff>
      <xdr:row>44</xdr:row>
      <xdr:rowOff>0</xdr:rowOff>
    </xdr:from>
    <xdr:to>
      <xdr:col>1</xdr:col>
      <xdr:colOff>0</xdr:colOff>
      <xdr:row>44</xdr:row>
      <xdr:rowOff>0</xdr:rowOff>
    </xdr:to>
    <xdr:sp>
      <xdr:nvSpPr>
        <xdr:cNvPr id="2" name="Rectangle 16"/>
        <xdr:cNvSpPr>
          <a:spLocks/>
        </xdr:cNvSpPr>
      </xdr:nvSpPr>
      <xdr:spPr>
        <a:xfrm>
          <a:off x="0" y="16744950"/>
          <a:ext cx="1781175" cy="0"/>
        </a:xfrm>
        <a:prstGeom prst="rect">
          <a:avLst/>
        </a:prstGeom>
        <a:gradFill rotWithShape="1">
          <a:gsLst>
            <a:gs pos="0">
              <a:srgbClr val="FF9999"/>
            </a:gs>
            <a:gs pos="100000">
              <a:srgbClr val="764747"/>
            </a:gs>
          </a:gsLst>
          <a:lin ang="5400000" scaled="1"/>
        </a:gradFill>
        <a:ln w="9525" cmpd="sng">
          <a:noFill/>
        </a:ln>
      </xdr:spPr>
      <xdr:txBody>
        <a:bodyPr vertOverflow="clip" wrap="square" anchor="ctr"/>
        <a:p>
          <a:pPr algn="ctr">
            <a:defRPr/>
          </a:pPr>
          <a:r>
            <a:rPr lang="en-US" cap="none" sz="1000" b="1" i="0" u="none" baseline="0">
              <a:solidFill>
                <a:srgbClr val="B7183A"/>
              </a:solidFill>
              <a:latin typeface="Arial"/>
              <a:ea typeface="Arial"/>
              <a:cs typeface="Arial"/>
            </a:rPr>
            <a:t>RATIOS</a:t>
          </a:r>
        </a:p>
      </xdr:txBody>
    </xdr:sp>
    <xdr:clientData/>
  </xdr:twoCellAnchor>
  <xdr:twoCellAnchor>
    <xdr:from>
      <xdr:col>0</xdr:col>
      <xdr:colOff>295275</xdr:colOff>
      <xdr:row>32</xdr:row>
      <xdr:rowOff>114300</xdr:rowOff>
    </xdr:from>
    <xdr:to>
      <xdr:col>6</xdr:col>
      <xdr:colOff>933450</xdr:colOff>
      <xdr:row>57</xdr:row>
      <xdr:rowOff>104775</xdr:rowOff>
    </xdr:to>
    <xdr:graphicFrame>
      <xdr:nvGraphicFramePr>
        <xdr:cNvPr id="3" name="Chart 21"/>
        <xdr:cNvGraphicFramePr/>
      </xdr:nvGraphicFramePr>
      <xdr:xfrm>
        <a:off x="295275" y="14982825"/>
        <a:ext cx="6753225" cy="3971925"/>
      </xdr:xfrm>
      <a:graphic>
        <a:graphicData uri="http://schemas.openxmlformats.org/drawingml/2006/chart">
          <c:chart xmlns:c="http://schemas.openxmlformats.org/drawingml/2006/chart" r:id="rId1"/>
        </a:graphicData>
      </a:graphic>
    </xdr:graphicFrame>
    <xdr:clientData/>
  </xdr:twoCellAnchor>
  <xdr:twoCellAnchor>
    <xdr:from>
      <xdr:col>0</xdr:col>
      <xdr:colOff>847725</xdr:colOff>
      <xdr:row>65</xdr:row>
      <xdr:rowOff>0</xdr:rowOff>
    </xdr:from>
    <xdr:to>
      <xdr:col>6</xdr:col>
      <xdr:colOff>257175</xdr:colOff>
      <xdr:row>82</xdr:row>
      <xdr:rowOff>57150</xdr:rowOff>
    </xdr:to>
    <xdr:graphicFrame>
      <xdr:nvGraphicFramePr>
        <xdr:cNvPr id="4" name="Chart 25"/>
        <xdr:cNvGraphicFramePr/>
      </xdr:nvGraphicFramePr>
      <xdr:xfrm>
        <a:off x="847725" y="20145375"/>
        <a:ext cx="5524500" cy="28098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22</xdr:row>
      <xdr:rowOff>142875</xdr:rowOff>
    </xdr:from>
    <xdr:to>
      <xdr:col>5</xdr:col>
      <xdr:colOff>238125</xdr:colOff>
      <xdr:row>41</xdr:row>
      <xdr:rowOff>0</xdr:rowOff>
    </xdr:to>
    <xdr:graphicFrame>
      <xdr:nvGraphicFramePr>
        <xdr:cNvPr id="1" name="Chart 28"/>
        <xdr:cNvGraphicFramePr/>
      </xdr:nvGraphicFramePr>
      <xdr:xfrm>
        <a:off x="571500" y="8115300"/>
        <a:ext cx="5810250" cy="2933700"/>
      </xdr:xfrm>
      <a:graphic>
        <a:graphicData uri="http://schemas.openxmlformats.org/drawingml/2006/chart">
          <c:chart xmlns:c="http://schemas.openxmlformats.org/drawingml/2006/chart" r:id="rId1"/>
        </a:graphicData>
      </a:graphic>
    </xdr:graphicFrame>
    <xdr:clientData/>
  </xdr:twoCellAnchor>
  <xdr:twoCellAnchor>
    <xdr:from>
      <xdr:col>0</xdr:col>
      <xdr:colOff>1190625</xdr:colOff>
      <xdr:row>42</xdr:row>
      <xdr:rowOff>133350</xdr:rowOff>
    </xdr:from>
    <xdr:to>
      <xdr:col>4</xdr:col>
      <xdr:colOff>114300</xdr:colOff>
      <xdr:row>62</xdr:row>
      <xdr:rowOff>28575</xdr:rowOff>
    </xdr:to>
    <xdr:graphicFrame>
      <xdr:nvGraphicFramePr>
        <xdr:cNvPr id="2" name="Chart 29"/>
        <xdr:cNvGraphicFramePr/>
      </xdr:nvGraphicFramePr>
      <xdr:xfrm>
        <a:off x="1190625" y="11344275"/>
        <a:ext cx="4448175" cy="3133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94"/>
  <sheetViews>
    <sheetView tabSelected="1" workbookViewId="0" topLeftCell="A25">
      <selection activeCell="E36" sqref="E36"/>
    </sheetView>
  </sheetViews>
  <sheetFormatPr defaultColWidth="11.421875" defaultRowHeight="12.75"/>
  <cols>
    <col min="1" max="1" width="62.8515625" style="46" customWidth="1"/>
    <col min="2" max="2" width="14.421875" style="46" customWidth="1"/>
    <col min="3" max="3" width="50.421875" style="46" customWidth="1"/>
    <col min="4" max="4" width="16.8515625" style="46" customWidth="1"/>
    <col min="5" max="16384" width="11.421875" style="46" customWidth="1"/>
  </cols>
  <sheetData>
    <row r="1" spans="1:3" ht="30.75" customHeight="1" thickBot="1">
      <c r="A1" s="297" t="s">
        <v>249</v>
      </c>
      <c r="B1" s="298"/>
      <c r="C1" s="299"/>
    </row>
    <row r="2" spans="1:3" ht="32.25" customHeight="1" thickBot="1">
      <c r="A2" s="300" t="s">
        <v>297</v>
      </c>
      <c r="B2" s="301"/>
      <c r="C2" s="302"/>
    </row>
    <row r="3" spans="1:3" ht="32.25" customHeight="1" thickBot="1">
      <c r="A3" s="300" t="s">
        <v>286</v>
      </c>
      <c r="B3" s="301"/>
      <c r="C3" s="302"/>
    </row>
    <row r="4" spans="1:3" ht="78" customHeight="1" thickBot="1">
      <c r="A4" s="300" t="s">
        <v>287</v>
      </c>
      <c r="B4" s="301"/>
      <c r="C4" s="302"/>
    </row>
    <row r="5" spans="1:3" ht="60" customHeight="1" thickBot="1">
      <c r="A5" s="300" t="s">
        <v>288</v>
      </c>
      <c r="B5" s="301"/>
      <c r="C5" s="302"/>
    </row>
    <row r="6" spans="1:3" ht="42.75" customHeight="1" thickBot="1">
      <c r="A6" s="300" t="s">
        <v>248</v>
      </c>
      <c r="B6" s="301"/>
      <c r="C6" s="302"/>
    </row>
    <row r="7" spans="1:3" ht="46.5" customHeight="1" thickBot="1">
      <c r="A7" s="300" t="s">
        <v>290</v>
      </c>
      <c r="B7" s="301"/>
      <c r="C7" s="302"/>
    </row>
    <row r="9" ht="13.5" thickBot="1"/>
    <row r="10" spans="1:3" s="155" customFormat="1" ht="25.5" customHeight="1">
      <c r="A10" s="172" t="s">
        <v>123</v>
      </c>
      <c r="B10" s="173" t="s">
        <v>125</v>
      </c>
      <c r="C10" s="174" t="s">
        <v>124</v>
      </c>
    </row>
    <row r="11" spans="1:3" ht="22.5" customHeight="1">
      <c r="A11" s="162" t="s">
        <v>330</v>
      </c>
      <c r="B11" s="183"/>
      <c r="C11" s="161"/>
    </row>
    <row r="12" spans="1:3" ht="22.5" customHeight="1">
      <c r="A12" s="162" t="s">
        <v>331</v>
      </c>
      <c r="B12" s="183"/>
      <c r="C12" s="161"/>
    </row>
    <row r="13" spans="1:3" ht="22.5" customHeight="1">
      <c r="A13" s="47" t="s">
        <v>89</v>
      </c>
      <c r="B13" s="184"/>
      <c r="C13" s="145" t="s">
        <v>293</v>
      </c>
    </row>
    <row r="14" spans="1:3" ht="22.5" customHeight="1">
      <c r="A14" s="47" t="s">
        <v>90</v>
      </c>
      <c r="B14" s="184"/>
      <c r="C14" s="48"/>
    </row>
    <row r="15" spans="1:3" ht="22.5" customHeight="1">
      <c r="A15" s="47" t="s">
        <v>299</v>
      </c>
      <c r="B15" s="184"/>
      <c r="C15" s="48"/>
    </row>
    <row r="16" spans="1:3" ht="22.5" customHeight="1">
      <c r="A16" s="47" t="s">
        <v>300</v>
      </c>
      <c r="B16" s="184"/>
      <c r="C16" s="48"/>
    </row>
    <row r="17" spans="1:3" ht="22.5" customHeight="1">
      <c r="A17" s="47" t="s">
        <v>333</v>
      </c>
      <c r="B17" s="184"/>
      <c r="C17" s="48"/>
    </row>
    <row r="18" spans="1:3" ht="22.5" customHeight="1">
      <c r="A18" s="288" t="s">
        <v>301</v>
      </c>
      <c r="B18" s="184"/>
      <c r="C18" s="283"/>
    </row>
    <row r="19" spans="1:3" ht="22.5" customHeight="1">
      <c r="A19" s="47" t="s">
        <v>302</v>
      </c>
      <c r="B19" s="184"/>
      <c r="C19" s="283"/>
    </row>
    <row r="20" spans="1:3" ht="22.5" customHeight="1">
      <c r="A20" s="47" t="s">
        <v>91</v>
      </c>
      <c r="B20" s="184"/>
      <c r="C20" s="145" t="s">
        <v>289</v>
      </c>
    </row>
    <row r="21" spans="1:3" ht="22.5" customHeight="1">
      <c r="A21" s="47" t="s">
        <v>93</v>
      </c>
      <c r="B21" s="184"/>
      <c r="C21" s="48" t="s">
        <v>94</v>
      </c>
    </row>
    <row r="22" spans="1:4" ht="51" customHeight="1">
      <c r="A22" s="47" t="s">
        <v>92</v>
      </c>
      <c r="B22" s="148">
        <f>+'Ppto de Tesorería Año 1'!C36</f>
        <v>0</v>
      </c>
      <c r="C22" s="149" t="s">
        <v>229</v>
      </c>
      <c r="D22" s="101"/>
    </row>
    <row r="23" spans="1:3" ht="22.5" customHeight="1" thickBot="1">
      <c r="A23" s="175" t="s">
        <v>97</v>
      </c>
      <c r="B23" s="176">
        <f>SUM(B11:B22)</f>
        <v>0</v>
      </c>
      <c r="C23" s="48"/>
    </row>
    <row r="24" spans="1:3" ht="40.5" customHeight="1">
      <c r="A24" s="164" t="s">
        <v>332</v>
      </c>
      <c r="B24" s="86">
        <f>SUM(B11:B19)*0.21</f>
        <v>0</v>
      </c>
      <c r="C24" s="49" t="s">
        <v>337</v>
      </c>
    </row>
    <row r="25" spans="1:3" ht="22.5" customHeight="1" thickBot="1">
      <c r="A25" s="177" t="s">
        <v>60</v>
      </c>
      <c r="B25" s="178">
        <f>SUM(B23:B24)</f>
        <v>0</v>
      </c>
      <c r="C25" s="179"/>
    </row>
    <row r="26" s="52" customFormat="1" ht="10.5" customHeight="1" thickBot="1">
      <c r="B26" s="84"/>
    </row>
    <row r="27" spans="1:3" ht="27" customHeight="1">
      <c r="A27" s="180" t="s">
        <v>126</v>
      </c>
      <c r="B27" s="181" t="s">
        <v>125</v>
      </c>
      <c r="C27" s="182" t="s">
        <v>124</v>
      </c>
    </row>
    <row r="28" spans="1:3" ht="22.5" customHeight="1">
      <c r="A28" s="47" t="s">
        <v>95</v>
      </c>
      <c r="B28" s="185"/>
      <c r="C28" s="48"/>
    </row>
    <row r="29" spans="1:3" ht="22.5" customHeight="1">
      <c r="A29" s="47" t="s">
        <v>96</v>
      </c>
      <c r="B29" s="86">
        <f>+B25-B28-B30</f>
        <v>0</v>
      </c>
      <c r="C29" s="48"/>
    </row>
    <row r="30" spans="1:3" ht="22.5" customHeight="1">
      <c r="A30" s="140" t="s">
        <v>267</v>
      </c>
      <c r="B30" s="185"/>
      <c r="C30" s="48"/>
    </row>
    <row r="31" spans="1:3" ht="22.5" customHeight="1" thickBot="1">
      <c r="A31" s="177" t="s">
        <v>60</v>
      </c>
      <c r="B31" s="178">
        <f>SUM(B28:B30)</f>
        <v>0</v>
      </c>
      <c r="C31" s="179"/>
    </row>
    <row r="32" spans="1:2" s="52" customFormat="1" ht="17.25" customHeight="1">
      <c r="A32" s="51"/>
      <c r="B32" s="51"/>
    </row>
    <row r="33" spans="1:2" s="52" customFormat="1" ht="22.5" customHeight="1" thickBot="1">
      <c r="A33" s="51"/>
      <c r="B33" s="51"/>
    </row>
    <row r="34" spans="1:3" ht="24" customHeight="1">
      <c r="A34" s="180" t="s">
        <v>127</v>
      </c>
      <c r="B34" s="186" t="s">
        <v>125</v>
      </c>
      <c r="C34" s="182" t="s">
        <v>124</v>
      </c>
    </row>
    <row r="35" spans="1:3" ht="21.75" customHeight="1">
      <c r="A35" s="291" t="s">
        <v>294</v>
      </c>
      <c r="B35" s="292"/>
      <c r="C35" s="293"/>
    </row>
    <row r="36" spans="1:3" ht="30.75" customHeight="1">
      <c r="A36" s="140" t="s">
        <v>316</v>
      </c>
      <c r="B36" s="157">
        <f>+'Gastos de Personal'!B23</f>
        <v>0</v>
      </c>
      <c r="C36" s="49"/>
    </row>
    <row r="37" spans="1:3" ht="30.75" customHeight="1">
      <c r="A37" s="140" t="s">
        <v>317</v>
      </c>
      <c r="B37" s="157">
        <f>+'Gastos de Personal'!B24</f>
        <v>0</v>
      </c>
      <c r="C37" s="49"/>
    </row>
    <row r="38" spans="1:3" ht="30.75" customHeight="1" thickBot="1">
      <c r="A38" s="177" t="s">
        <v>280</v>
      </c>
      <c r="B38" s="178">
        <f>+B37+B36</f>
        <v>0</v>
      </c>
      <c r="C38" s="179"/>
    </row>
    <row r="39" spans="1:3" ht="22.5" customHeight="1">
      <c r="A39" s="47" t="s">
        <v>83</v>
      </c>
      <c r="B39" s="184"/>
      <c r="C39" s="48"/>
    </row>
    <row r="40" spans="1:3" ht="22.5" customHeight="1">
      <c r="A40" s="47" t="s">
        <v>253</v>
      </c>
      <c r="B40" s="184"/>
      <c r="C40" s="48"/>
    </row>
    <row r="41" spans="1:3" ht="22.5" customHeight="1">
      <c r="A41" s="47" t="s">
        <v>98</v>
      </c>
      <c r="B41" s="184"/>
      <c r="C41" s="48"/>
    </row>
    <row r="42" spans="1:3" ht="22.5" customHeight="1">
      <c r="A42" s="47" t="s">
        <v>100</v>
      </c>
      <c r="B42" s="184"/>
      <c r="C42" s="48"/>
    </row>
    <row r="43" spans="1:3" ht="22.5" customHeight="1">
      <c r="A43" s="47" t="s">
        <v>99</v>
      </c>
      <c r="B43" s="184"/>
      <c r="C43" s="48"/>
    </row>
    <row r="44" spans="1:3" ht="22.5" customHeight="1">
      <c r="A44" s="140" t="s">
        <v>315</v>
      </c>
      <c r="B44" s="184"/>
      <c r="C44" s="48"/>
    </row>
    <row r="45" spans="1:8" ht="28.5" customHeight="1">
      <c r="A45" s="50" t="s">
        <v>318</v>
      </c>
      <c r="B45" s="184"/>
      <c r="C45" s="48"/>
      <c r="E45" s="158"/>
      <c r="G45" s="158"/>
      <c r="H45" s="158"/>
    </row>
    <row r="46" spans="1:7" ht="22.5" customHeight="1">
      <c r="A46" s="140" t="s">
        <v>314</v>
      </c>
      <c r="B46" s="185"/>
      <c r="C46" s="48"/>
      <c r="G46" s="158"/>
    </row>
    <row r="47" spans="1:5" ht="22.5" customHeight="1" thickBot="1">
      <c r="A47" s="177" t="s">
        <v>281</v>
      </c>
      <c r="B47" s="178">
        <f>SUM(B39:B46)</f>
        <v>0</v>
      </c>
      <c r="C47" s="179"/>
      <c r="E47" s="158"/>
    </row>
    <row r="48" spans="1:7" ht="22.5" customHeight="1" thickBot="1">
      <c r="A48" s="177" t="s">
        <v>310</v>
      </c>
      <c r="B48" s="178">
        <f>+B47+B38</f>
        <v>0</v>
      </c>
      <c r="C48" s="179"/>
      <c r="E48" s="158"/>
      <c r="G48" s="158"/>
    </row>
    <row r="49" spans="1:7" ht="22.5" customHeight="1" thickBot="1">
      <c r="A49" s="177" t="s">
        <v>311</v>
      </c>
      <c r="B49" s="178">
        <f>+B47-B45-B46+B38</f>
        <v>0</v>
      </c>
      <c r="C49" s="179"/>
      <c r="E49" s="158"/>
      <c r="G49" s="158"/>
    </row>
    <row r="50" spans="1:5" ht="22.5" customHeight="1" thickBot="1">
      <c r="A50" s="177" t="s">
        <v>254</v>
      </c>
      <c r="B50" s="187">
        <v>0.21</v>
      </c>
      <c r="C50" s="136"/>
      <c r="E50" s="158"/>
    </row>
    <row r="51" spans="1:3" ht="22.5" customHeight="1" thickBot="1">
      <c r="A51" s="177" t="s">
        <v>312</v>
      </c>
      <c r="B51" s="178">
        <f>(+B47-B46)*(1+$B$50)+B38+B46</f>
        <v>0</v>
      </c>
      <c r="C51" s="188"/>
    </row>
    <row r="52" spans="1:5" ht="22.5" customHeight="1" thickBot="1">
      <c r="A52" s="177" t="s">
        <v>313</v>
      </c>
      <c r="B52" s="178">
        <f>(+B47-B45-B46)*(1+$B$50)+B38</f>
        <v>0</v>
      </c>
      <c r="C52" s="188"/>
      <c r="E52" s="158"/>
    </row>
    <row r="53" spans="1:3" ht="22.5" customHeight="1" thickBot="1">
      <c r="A53" s="177" t="s">
        <v>255</v>
      </c>
      <c r="B53" s="178">
        <f>+B48+(B49*11)</f>
        <v>0</v>
      </c>
      <c r="C53" s="188"/>
    </row>
    <row r="54" spans="1:3" ht="22.5" customHeight="1" thickBot="1">
      <c r="A54" s="177" t="s">
        <v>256</v>
      </c>
      <c r="B54" s="178">
        <f>+B51+(B52*11)</f>
        <v>0</v>
      </c>
      <c r="C54" s="188"/>
    </row>
    <row r="55" s="52" customFormat="1" ht="14.25" customHeight="1" thickBot="1"/>
    <row r="56" spans="1:3" ht="22.5" customHeight="1">
      <c r="A56" s="294" t="s">
        <v>257</v>
      </c>
      <c r="B56" s="295"/>
      <c r="C56" s="296"/>
    </row>
    <row r="57" spans="1:3" ht="22.5" customHeight="1">
      <c r="A57" s="189" t="s">
        <v>298</v>
      </c>
      <c r="B57" s="190"/>
      <c r="C57" s="191" t="s">
        <v>124</v>
      </c>
    </row>
    <row r="58" spans="1:3" ht="22.5" customHeight="1">
      <c r="A58" s="140" t="s">
        <v>295</v>
      </c>
      <c r="B58" s="184"/>
      <c r="C58" s="283"/>
    </row>
    <row r="59" spans="1:3" ht="22.5" customHeight="1">
      <c r="A59" s="47" t="s">
        <v>268</v>
      </c>
      <c r="B59" s="184"/>
      <c r="C59" s="48"/>
    </row>
    <row r="60" spans="1:3" ht="22.5" customHeight="1">
      <c r="A60" s="47" t="s">
        <v>269</v>
      </c>
      <c r="B60" s="184"/>
      <c r="C60" s="48"/>
    </row>
    <row r="61" spans="1:3" ht="22.5" customHeight="1">
      <c r="A61" s="47" t="s">
        <v>270</v>
      </c>
      <c r="B61" s="184"/>
      <c r="C61" s="48"/>
    </row>
    <row r="62" spans="1:3" ht="22.5" customHeight="1">
      <c r="A62" s="47" t="s">
        <v>271</v>
      </c>
      <c r="B62" s="184"/>
      <c r="C62" s="48"/>
    </row>
    <row r="63" spans="1:3" ht="22.5" customHeight="1">
      <c r="A63" s="47" t="s">
        <v>272</v>
      </c>
      <c r="B63" s="184"/>
      <c r="C63" s="48"/>
    </row>
    <row r="64" spans="1:3" ht="22.5" customHeight="1">
      <c r="A64" s="47" t="s">
        <v>273</v>
      </c>
      <c r="B64" s="184"/>
      <c r="C64" s="48"/>
    </row>
    <row r="65" spans="1:3" ht="22.5" customHeight="1">
      <c r="A65" s="47" t="s">
        <v>292</v>
      </c>
      <c r="B65" s="184"/>
      <c r="C65" s="145"/>
    </row>
    <row r="66" spans="1:3" ht="22.5" customHeight="1">
      <c r="A66" s="47" t="s">
        <v>274</v>
      </c>
      <c r="B66" s="184"/>
      <c r="C66" s="145"/>
    </row>
    <row r="67" spans="1:3" ht="22.5" customHeight="1">
      <c r="A67" s="47" t="s">
        <v>275</v>
      </c>
      <c r="B67" s="184"/>
      <c r="C67" s="145"/>
    </row>
    <row r="68" spans="1:3" ht="22.5" customHeight="1">
      <c r="A68" s="47" t="s">
        <v>276</v>
      </c>
      <c r="B68" s="184"/>
      <c r="C68" s="145"/>
    </row>
    <row r="69" spans="1:3" ht="22.5" customHeight="1">
      <c r="A69" s="50" t="s">
        <v>303</v>
      </c>
      <c r="B69" s="184"/>
      <c r="C69" s="145"/>
    </row>
    <row r="70" spans="1:3" ht="22.5" customHeight="1">
      <c r="A70" s="192" t="s">
        <v>277</v>
      </c>
      <c r="B70" s="193">
        <f>SUM(B58:B69)</f>
        <v>0</v>
      </c>
      <c r="C70" s="191"/>
    </row>
    <row r="71" spans="1:3" ht="22.5" customHeight="1" thickBot="1">
      <c r="A71" s="177" t="s">
        <v>258</v>
      </c>
      <c r="B71" s="187">
        <v>0.21</v>
      </c>
      <c r="C71" s="136"/>
    </row>
    <row r="72" spans="1:3" ht="22.5" customHeight="1">
      <c r="A72" s="189" t="s">
        <v>250</v>
      </c>
      <c r="B72" s="194"/>
      <c r="C72" s="191"/>
    </row>
    <row r="73" spans="1:6" ht="22.5" customHeight="1" thickBot="1">
      <c r="A73" s="195" t="s">
        <v>251</v>
      </c>
      <c r="B73" s="196"/>
      <c r="C73" s="179"/>
      <c r="F73" s="285"/>
    </row>
    <row r="74" s="52" customFormat="1" ht="14.25" customHeight="1"/>
    <row r="75" s="52" customFormat="1" ht="14.25" customHeight="1" thickBot="1"/>
    <row r="76" spans="1:5" ht="20.25" customHeight="1">
      <c r="A76" s="180" t="s">
        <v>259</v>
      </c>
      <c r="B76" s="186" t="s">
        <v>125</v>
      </c>
      <c r="C76" s="182" t="s">
        <v>124</v>
      </c>
      <c r="D76" s="285" t="s">
        <v>335</v>
      </c>
      <c r="E76" s="285" t="s">
        <v>336</v>
      </c>
    </row>
    <row r="77" spans="1:3" ht="20.25" customHeight="1">
      <c r="A77" s="197" t="s">
        <v>260</v>
      </c>
      <c r="B77" s="198"/>
      <c r="C77" s="199"/>
    </row>
    <row r="78" spans="1:5" ht="32.25" customHeight="1">
      <c r="A78" s="140" t="s">
        <v>291</v>
      </c>
      <c r="B78" s="200"/>
      <c r="C78" s="286"/>
      <c r="D78" s="158"/>
      <c r="E78" s="158"/>
    </row>
    <row r="79" spans="1:5" ht="33" customHeight="1">
      <c r="A79" s="47" t="s">
        <v>268</v>
      </c>
      <c r="B79" s="200"/>
      <c r="C79" s="146"/>
      <c r="D79" s="158"/>
      <c r="E79" s="158"/>
    </row>
    <row r="80" spans="1:5" ht="30" customHeight="1">
      <c r="A80" s="47" t="s">
        <v>269</v>
      </c>
      <c r="B80" s="200"/>
      <c r="C80" s="287"/>
      <c r="D80" s="158"/>
      <c r="E80" s="158"/>
    </row>
    <row r="81" spans="1:5" ht="33.75" customHeight="1">
      <c r="A81" s="47" t="s">
        <v>270</v>
      </c>
      <c r="B81" s="200"/>
      <c r="C81" s="287"/>
      <c r="D81" s="158"/>
      <c r="E81" s="158"/>
    </row>
    <row r="82" spans="1:5" ht="31.5" customHeight="1">
      <c r="A82" s="47" t="s">
        <v>271</v>
      </c>
      <c r="B82" s="200"/>
      <c r="C82" s="146"/>
      <c r="D82" s="158"/>
      <c r="E82" s="158"/>
    </row>
    <row r="83" spans="1:5" ht="28.5" customHeight="1">
      <c r="A83" s="47" t="s">
        <v>272</v>
      </c>
      <c r="B83" s="200"/>
      <c r="C83" s="146"/>
      <c r="D83" s="158"/>
      <c r="E83" s="158"/>
    </row>
    <row r="84" spans="1:5" ht="29.25" customHeight="1">
      <c r="A84" s="47" t="s">
        <v>273</v>
      </c>
      <c r="B84" s="200"/>
      <c r="C84" s="146"/>
      <c r="D84" s="158"/>
      <c r="E84" s="158"/>
    </row>
    <row r="85" spans="1:5" ht="30" customHeight="1">
      <c r="A85" s="47" t="s">
        <v>304</v>
      </c>
      <c r="B85" s="200"/>
      <c r="C85" s="146"/>
      <c r="E85" s="158"/>
    </row>
    <row r="86" spans="1:5" ht="31.5" customHeight="1">
      <c r="A86" s="47" t="s">
        <v>274</v>
      </c>
      <c r="B86" s="200"/>
      <c r="C86" s="146"/>
      <c r="D86" s="158"/>
      <c r="E86" s="158"/>
    </row>
    <row r="87" spans="1:5" ht="30" customHeight="1">
      <c r="A87" s="47" t="s">
        <v>275</v>
      </c>
      <c r="B87" s="200"/>
      <c r="C87" s="146"/>
      <c r="D87" s="158"/>
      <c r="E87" s="158"/>
    </row>
    <row r="88" spans="1:5" ht="34.5" customHeight="1">
      <c r="A88" s="47" t="s">
        <v>276</v>
      </c>
      <c r="B88" s="200"/>
      <c r="C88" s="146"/>
      <c r="D88" s="158"/>
      <c r="E88" s="158"/>
    </row>
    <row r="89" spans="1:5" ht="41.25" customHeight="1">
      <c r="A89" s="50" t="s">
        <v>305</v>
      </c>
      <c r="B89" s="200"/>
      <c r="C89" s="146"/>
      <c r="D89" s="158"/>
      <c r="E89" s="158"/>
    </row>
    <row r="90" spans="1:5" ht="20.25" customHeight="1" thickBot="1">
      <c r="A90" s="177" t="s">
        <v>278</v>
      </c>
      <c r="B90" s="178">
        <f>SUM(B78:B89)</f>
        <v>0</v>
      </c>
      <c r="C90" s="179"/>
      <c r="D90" s="158">
        <f>SUM(D78:D89)</f>
        <v>0</v>
      </c>
      <c r="E90" s="158">
        <f>SUM(E78:E89)</f>
        <v>0</v>
      </c>
    </row>
    <row r="91" spans="1:3" ht="20.25" customHeight="1" thickBot="1">
      <c r="A91" s="177" t="s">
        <v>279</v>
      </c>
      <c r="B91" s="187">
        <v>0.21</v>
      </c>
      <c r="C91" s="136"/>
    </row>
    <row r="92" ht="20.25" customHeight="1">
      <c r="A92" s="194" t="s">
        <v>252</v>
      </c>
    </row>
    <row r="93" s="52" customFormat="1" ht="14.25" customHeight="1"/>
    <row r="94" spans="1:3" ht="20.25" customHeight="1">
      <c r="A94" s="52"/>
      <c r="B94" s="52"/>
      <c r="C94" s="52"/>
    </row>
    <row r="95" ht="15.75" customHeight="1"/>
    <row r="96" ht="19.5"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1" ht="18" customHeight="1"/>
    <row r="118" ht="12" customHeight="1"/>
  </sheetData>
  <sheetProtection/>
  <mergeCells count="9">
    <mergeCell ref="A35:C35"/>
    <mergeCell ref="A56:C56"/>
    <mergeCell ref="A1:C1"/>
    <mergeCell ref="A7:C7"/>
    <mergeCell ref="A3:C3"/>
    <mergeCell ref="A4:C4"/>
    <mergeCell ref="A5:C5"/>
    <mergeCell ref="A6:C6"/>
    <mergeCell ref="A2:C2"/>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&amp;L&amp;G&amp;R&amp;"Arial,Negrita"&amp;14Miembro de:&amp;"Arial,Normal"&amp;10 &amp;G</oddHeader>
    <oddFooter>&amp;L&amp;G&amp;C&amp;G</oddFooter>
  </headerFooter>
  <rowBreaks count="2" manualBreakCount="2">
    <brk id="26" max="255" man="1"/>
    <brk id="55" max="255" man="1"/>
  </rowBreaks>
  <colBreaks count="1" manualBreakCount="1">
    <brk id="3" max="65535" man="1"/>
  </colBreaks>
  <legacyDrawingHF r:id="rId1"/>
</worksheet>
</file>

<file path=xl/worksheets/sheet10.xml><?xml version="1.0" encoding="utf-8"?>
<worksheet xmlns="http://schemas.openxmlformats.org/spreadsheetml/2006/main" xmlns:r="http://schemas.openxmlformats.org/officeDocument/2006/relationships">
  <dimension ref="A2:J30"/>
  <sheetViews>
    <sheetView zoomScalePageLayoutView="0" workbookViewId="0" topLeftCell="A18">
      <selection activeCell="N98" sqref="N98"/>
    </sheetView>
  </sheetViews>
  <sheetFormatPr defaultColWidth="11.421875" defaultRowHeight="12.75"/>
  <cols>
    <col min="1" max="1" width="26.7109375" style="0" customWidth="1"/>
    <col min="2" max="2" width="14.421875" style="0" customWidth="1"/>
    <col min="3" max="3" width="15.28125" style="0" customWidth="1"/>
    <col min="4" max="4" width="15.8515625" style="0" customWidth="1"/>
    <col min="6" max="6" width="8.00390625" style="0" customWidth="1"/>
    <col min="7" max="7" width="19.140625" style="0" customWidth="1"/>
    <col min="8" max="10" width="11.421875" style="5" customWidth="1"/>
  </cols>
  <sheetData>
    <row r="1" ht="30" customHeight="1" thickBot="1"/>
    <row r="2" spans="1:7" ht="12.75">
      <c r="A2" s="336" t="s">
        <v>131</v>
      </c>
      <c r="B2" s="337"/>
      <c r="C2" s="337"/>
      <c r="D2" s="337"/>
      <c r="E2" s="337"/>
      <c r="F2" s="337"/>
      <c r="G2" s="338"/>
    </row>
    <row r="3" spans="1:7" ht="24" customHeight="1">
      <c r="A3" s="339"/>
      <c r="B3" s="340"/>
      <c r="C3" s="340"/>
      <c r="D3" s="340"/>
      <c r="E3" s="340"/>
      <c r="F3" s="340"/>
      <c r="G3" s="341"/>
    </row>
    <row r="4" spans="1:7" ht="3" customHeight="1" thickBot="1">
      <c r="A4" s="342"/>
      <c r="B4" s="343"/>
      <c r="C4" s="343"/>
      <c r="D4" s="343"/>
      <c r="E4" s="343"/>
      <c r="F4" s="343"/>
      <c r="G4" s="344"/>
    </row>
    <row r="5" spans="1:7" ht="57" customHeight="1">
      <c r="A5" s="273" t="s">
        <v>119</v>
      </c>
      <c r="B5" s="351" t="s">
        <v>209</v>
      </c>
      <c r="C5" s="352"/>
      <c r="D5" s="352"/>
      <c r="E5" s="352"/>
      <c r="F5" s="352"/>
      <c r="G5" s="353"/>
    </row>
    <row r="6" spans="1:7" ht="87" customHeight="1">
      <c r="A6" s="274" t="s">
        <v>115</v>
      </c>
      <c r="B6" s="351" t="s">
        <v>180</v>
      </c>
      <c r="C6" s="352"/>
      <c r="D6" s="352"/>
      <c r="E6" s="352"/>
      <c r="F6" s="352"/>
      <c r="G6" s="353"/>
    </row>
    <row r="7" spans="1:7" ht="56.25" customHeight="1">
      <c r="A7" s="274" t="s">
        <v>116</v>
      </c>
      <c r="B7" s="351" t="s">
        <v>210</v>
      </c>
      <c r="C7" s="352"/>
      <c r="D7" s="352"/>
      <c r="E7" s="352"/>
      <c r="F7" s="352"/>
      <c r="G7" s="353"/>
    </row>
    <row r="8" spans="1:7" ht="56.25" customHeight="1">
      <c r="A8" s="274" t="s">
        <v>117</v>
      </c>
      <c r="B8" s="351" t="s">
        <v>181</v>
      </c>
      <c r="C8" s="352"/>
      <c r="D8" s="352"/>
      <c r="E8" s="352"/>
      <c r="F8" s="352"/>
      <c r="G8" s="353"/>
    </row>
    <row r="9" spans="1:7" ht="66.75" customHeight="1" thickBot="1">
      <c r="A9" s="275" t="s">
        <v>118</v>
      </c>
      <c r="B9" s="351" t="s">
        <v>217</v>
      </c>
      <c r="C9" s="352"/>
      <c r="D9" s="352"/>
      <c r="E9" s="352"/>
      <c r="F9" s="352"/>
      <c r="G9" s="353"/>
    </row>
    <row r="10" spans="1:7" ht="66.75" customHeight="1" thickBot="1">
      <c r="A10" s="275" t="s">
        <v>211</v>
      </c>
      <c r="B10" s="358" t="s">
        <v>212</v>
      </c>
      <c r="C10" s="359"/>
      <c r="D10" s="359"/>
      <c r="E10" s="359"/>
      <c r="F10" s="359"/>
      <c r="G10" s="360"/>
    </row>
    <row r="11" ht="24" customHeight="1" thickBot="1"/>
    <row r="12" spans="1:9" ht="31.5" customHeight="1" thickBot="1">
      <c r="A12" s="361" t="s">
        <v>128</v>
      </c>
      <c r="B12" s="362"/>
      <c r="C12" s="103"/>
      <c r="H12"/>
      <c r="I12"/>
    </row>
    <row r="13" spans="1:9" ht="24.75" customHeight="1">
      <c r="A13" s="105" t="s">
        <v>107</v>
      </c>
      <c r="B13" s="104" t="s">
        <v>213</v>
      </c>
      <c r="C13" s="103"/>
      <c r="H13"/>
      <c r="I13"/>
    </row>
    <row r="14" spans="1:9" ht="24.75" customHeight="1">
      <c r="A14" s="53" t="s">
        <v>108</v>
      </c>
      <c r="B14" s="104" t="s">
        <v>207</v>
      </c>
      <c r="C14" s="103"/>
      <c r="H14"/>
      <c r="I14"/>
    </row>
    <row r="15" spans="1:9" ht="24.75" customHeight="1">
      <c r="A15" s="53" t="s">
        <v>111</v>
      </c>
      <c r="B15" s="104" t="s">
        <v>208</v>
      </c>
      <c r="C15" s="103"/>
      <c r="H15"/>
      <c r="I15"/>
    </row>
    <row r="16" spans="1:9" ht="24.75" customHeight="1">
      <c r="A16" s="53" t="s">
        <v>112</v>
      </c>
      <c r="B16" s="104" t="s">
        <v>214</v>
      </c>
      <c r="C16" s="103"/>
      <c r="H16"/>
      <c r="I16"/>
    </row>
    <row r="17" spans="1:9" ht="24.75" customHeight="1">
      <c r="A17" s="83" t="s">
        <v>216</v>
      </c>
      <c r="B17" s="104" t="s">
        <v>215</v>
      </c>
      <c r="C17" s="103"/>
      <c r="H17"/>
      <c r="I17"/>
    </row>
    <row r="18" spans="1:4" ht="24.75" customHeight="1" thickBot="1">
      <c r="A18" s="106" t="s">
        <v>211</v>
      </c>
      <c r="B18" s="107" t="s">
        <v>208</v>
      </c>
      <c r="C18" s="108"/>
      <c r="D18" s="103"/>
    </row>
    <row r="19" ht="45.75" customHeight="1" thickBot="1">
      <c r="C19" s="109"/>
    </row>
    <row r="20" spans="1:10" s="1" customFormat="1" ht="29.25" customHeight="1" thickBot="1">
      <c r="A20" s="354" t="s">
        <v>218</v>
      </c>
      <c r="B20" s="355"/>
      <c r="C20" s="356"/>
      <c r="D20" s="355"/>
      <c r="E20" s="355"/>
      <c r="F20" s="355"/>
      <c r="G20" s="357"/>
      <c r="H20" s="82"/>
      <c r="I20" s="82"/>
      <c r="J20" s="82"/>
    </row>
    <row r="21" ht="47.25" customHeight="1" thickBot="1"/>
    <row r="22" spans="1:7" ht="21" customHeight="1">
      <c r="A22" s="345" t="s">
        <v>143</v>
      </c>
      <c r="B22" s="346"/>
      <c r="C22" s="346"/>
      <c r="D22" s="346"/>
      <c r="E22" s="346"/>
      <c r="F22" s="346"/>
      <c r="G22" s="347"/>
    </row>
    <row r="23" spans="1:7" ht="21.75" customHeight="1">
      <c r="A23" s="348"/>
      <c r="B23" s="349"/>
      <c r="C23" s="349"/>
      <c r="D23" s="349"/>
      <c r="E23" s="349"/>
      <c r="F23" s="349"/>
      <c r="G23" s="350"/>
    </row>
    <row r="24" spans="1:7" ht="21" customHeight="1">
      <c r="A24" s="276" t="s">
        <v>129</v>
      </c>
      <c r="B24" s="277" t="s">
        <v>0</v>
      </c>
      <c r="C24" s="277" t="s">
        <v>1</v>
      </c>
      <c r="D24" s="277" t="s">
        <v>21</v>
      </c>
      <c r="E24" s="363" t="s">
        <v>120</v>
      </c>
      <c r="F24" s="363"/>
      <c r="G24" s="364"/>
    </row>
    <row r="25" spans="1:7" ht="45" customHeight="1">
      <c r="A25" s="278" t="s">
        <v>107</v>
      </c>
      <c r="B25" s="78" t="e">
        <f>+'Balance de Situación'!C22/('Balance de Situación'!C29+'Balance de Situación'!C32)</f>
        <v>#DIV/0!</v>
      </c>
      <c r="C25" s="78" t="e">
        <f>'Balance de Situación'!D22/('Balance de Situación'!D29+'Balance de Situación'!D32)</f>
        <v>#DIV/0!</v>
      </c>
      <c r="D25" s="78" t="e">
        <f>+'Balance de Situación'!E22/('Balance de Situación'!E29+'Balance de Situación'!E32)</f>
        <v>#DIV/0!</v>
      </c>
      <c r="E25" s="369" t="s">
        <v>144</v>
      </c>
      <c r="F25" s="369"/>
      <c r="G25" s="370"/>
    </row>
    <row r="26" spans="1:7" ht="45" customHeight="1">
      <c r="A26" s="278" t="s">
        <v>108</v>
      </c>
      <c r="B26" s="78" t="e">
        <f>+'Balance de Situación'!C14/'Balance de Situación'!C32</f>
        <v>#DIV/0!</v>
      </c>
      <c r="C26" s="78" t="e">
        <f>+'Balance de Situación'!D14/'Balance de Situación'!D32</f>
        <v>#DIV/0!</v>
      </c>
      <c r="D26" s="78" t="e">
        <f>+'Balance de Situación'!E14/'Balance de Situación'!E32</f>
        <v>#DIV/0!</v>
      </c>
      <c r="E26" s="369" t="s">
        <v>145</v>
      </c>
      <c r="F26" s="369"/>
      <c r="G26" s="370"/>
    </row>
    <row r="27" spans="1:7" ht="45" customHeight="1">
      <c r="A27" s="278" t="s">
        <v>111</v>
      </c>
      <c r="B27" s="78" t="e">
        <f>+'Balance de Situación'!C21/'Balance de Situación'!C32</f>
        <v>#DIV/0!</v>
      </c>
      <c r="C27" s="78" t="e">
        <f>+'Balance de Situación'!D21/'Balance de Situación'!D32</f>
        <v>#DIV/0!</v>
      </c>
      <c r="D27" s="78" t="e">
        <f>+'Balance de Situación'!E21/'Balance de Situación'!E32</f>
        <v>#DIV/0!</v>
      </c>
      <c r="E27" s="369" t="s">
        <v>146</v>
      </c>
      <c r="F27" s="369"/>
      <c r="G27" s="370"/>
    </row>
    <row r="28" spans="1:7" ht="53.25" customHeight="1">
      <c r="A28" s="278" t="s">
        <v>112</v>
      </c>
      <c r="B28" s="78" t="e">
        <f>+('Balance de Situación'!C29+'Balance de Situación'!C32)/'Balance de Situación'!C37</f>
        <v>#DIV/0!</v>
      </c>
      <c r="C28" s="78">
        <f>+('Balance de Situación'!D29+'Balance de Situación'!D32)/'Balance de Situación'!D37</f>
        <v>0</v>
      </c>
      <c r="D28" s="78">
        <f>+('Balance de Situación'!E29+'Balance de Situación'!E32)/'Balance de Situación'!E37</f>
        <v>0</v>
      </c>
      <c r="E28" s="369" t="s">
        <v>147</v>
      </c>
      <c r="F28" s="369"/>
      <c r="G28" s="370"/>
    </row>
    <row r="29" spans="1:7" ht="54.75" customHeight="1">
      <c r="A29" s="278" t="s">
        <v>113</v>
      </c>
      <c r="B29" s="110" t="e">
        <f>+'Balance de Situación'!C24/('Balance de Situación'!C29+'Balance de Situación'!C32)</f>
        <v>#DIV/0!</v>
      </c>
      <c r="C29" s="110" t="e">
        <f>+'Balance de Situación'!D24/('Balance de Situación'!D29+'Balance de Situación'!D32)</f>
        <v>#DIV/0!</v>
      </c>
      <c r="D29" s="110" t="e">
        <f>+'Balance de Situación'!E24/('Balance de Situación'!E29+'Balance de Situación'!E32)</f>
        <v>#DIV/0!</v>
      </c>
      <c r="E29" s="367" t="s">
        <v>148</v>
      </c>
      <c r="F29" s="367"/>
      <c r="G29" s="368"/>
    </row>
    <row r="30" spans="1:7" ht="52.5" customHeight="1" thickBot="1">
      <c r="A30" s="281" t="s">
        <v>211</v>
      </c>
      <c r="B30" s="159">
        <f>+'Balance de Situación'!C14-'Balance de Situación'!C32</f>
        <v>0</v>
      </c>
      <c r="C30" s="159">
        <f>+'Balance de Situación'!D14-'Balance de Situación'!D32</f>
        <v>-600</v>
      </c>
      <c r="D30" s="159">
        <f>+'Balance de Situación'!E14-'Balance de Situación'!E32</f>
        <v>-4080</v>
      </c>
      <c r="E30" s="365" t="s">
        <v>219</v>
      </c>
      <c r="F30" s="365"/>
      <c r="G30" s="366"/>
    </row>
    <row r="44" ht="7.5" customHeight="1"/>
  </sheetData>
  <sheetProtection/>
  <mergeCells count="17">
    <mergeCell ref="E24:G24"/>
    <mergeCell ref="E30:G30"/>
    <mergeCell ref="E29:G29"/>
    <mergeCell ref="E25:G25"/>
    <mergeCell ref="E26:G26"/>
    <mergeCell ref="E27:G27"/>
    <mergeCell ref="E28:G28"/>
    <mergeCell ref="A2:G4"/>
    <mergeCell ref="A22:G23"/>
    <mergeCell ref="B5:G5"/>
    <mergeCell ref="A20:G20"/>
    <mergeCell ref="B6:G6"/>
    <mergeCell ref="B7:G7"/>
    <mergeCell ref="B8:G8"/>
    <mergeCell ref="B9:G9"/>
    <mergeCell ref="B10:G10"/>
    <mergeCell ref="A12:B12"/>
  </mergeCells>
  <printOptions/>
  <pageMargins left="0.7480314960629921" right="0.7480314960629921" top="0.984251968503937" bottom="0.984251968503937" header="0" footer="0"/>
  <pageSetup horizontalDpi="600" verticalDpi="600" orientation="portrait" paperSize="9" scale="64" r:id="rId3"/>
  <headerFooter alignWithMargins="0">
    <oddHeader>&amp;L&amp;G&amp;R&amp;G</oddHeader>
    <oddFooter>&amp;L&amp;G&amp;C&amp;G</oddFooter>
  </headerFooter>
  <rowBreaks count="1" manualBreakCount="1">
    <brk id="21" max="255" man="1"/>
  </rowBreaks>
  <drawing r:id="rId1"/>
  <legacyDrawingHF r:id="rId2"/>
</worksheet>
</file>

<file path=xl/worksheets/sheet11.xml><?xml version="1.0" encoding="utf-8"?>
<worksheet xmlns="http://schemas.openxmlformats.org/spreadsheetml/2006/main" xmlns:r="http://schemas.openxmlformats.org/officeDocument/2006/relationships">
  <dimension ref="A2:J21"/>
  <sheetViews>
    <sheetView zoomScalePageLayoutView="0" workbookViewId="0" topLeftCell="A13">
      <selection activeCell="A19" sqref="A19"/>
    </sheetView>
  </sheetViews>
  <sheetFormatPr defaultColWidth="11.421875" defaultRowHeight="12.75"/>
  <cols>
    <col min="1" max="1" width="36.8515625" style="0" customWidth="1"/>
    <col min="2" max="2" width="15.7109375" style="0" customWidth="1"/>
    <col min="3" max="3" width="15.28125" style="0" customWidth="1"/>
    <col min="4" max="4" width="15.00390625" style="0" customWidth="1"/>
    <col min="5" max="5" width="9.28125" style="0" customWidth="1"/>
    <col min="6" max="6" width="9.140625" style="0" customWidth="1"/>
    <col min="7" max="7" width="7.140625" style="0" customWidth="1"/>
    <col min="8" max="10" width="11.421875" style="5" customWidth="1"/>
  </cols>
  <sheetData>
    <row r="1" ht="1.5" customHeight="1" thickBot="1"/>
    <row r="2" spans="1:7" ht="12.75">
      <c r="A2" s="379" t="s">
        <v>130</v>
      </c>
      <c r="B2" s="380"/>
      <c r="C2" s="380"/>
      <c r="D2" s="380"/>
      <c r="E2" s="380"/>
      <c r="F2" s="380"/>
      <c r="G2" s="381"/>
    </row>
    <row r="3" spans="1:7" ht="24" customHeight="1">
      <c r="A3" s="382"/>
      <c r="B3" s="383"/>
      <c r="C3" s="383"/>
      <c r="D3" s="383"/>
      <c r="E3" s="383"/>
      <c r="F3" s="383"/>
      <c r="G3" s="384"/>
    </row>
    <row r="4" spans="1:7" ht="3" customHeight="1">
      <c r="A4" s="382"/>
      <c r="B4" s="383"/>
      <c r="C4" s="383"/>
      <c r="D4" s="383"/>
      <c r="E4" s="383"/>
      <c r="F4" s="383"/>
      <c r="G4" s="384"/>
    </row>
    <row r="5" spans="1:7" ht="72" customHeight="1">
      <c r="A5" s="282" t="s">
        <v>140</v>
      </c>
      <c r="B5" s="351" t="s">
        <v>223</v>
      </c>
      <c r="C5" s="352"/>
      <c r="D5" s="352"/>
      <c r="E5" s="352"/>
      <c r="F5" s="352"/>
      <c r="G5" s="353"/>
    </row>
    <row r="6" spans="1:7" ht="66.75" customHeight="1">
      <c r="A6" s="282" t="s">
        <v>141</v>
      </c>
      <c r="B6" s="351" t="s">
        <v>222</v>
      </c>
      <c r="C6" s="352"/>
      <c r="D6" s="352"/>
      <c r="E6" s="352"/>
      <c r="F6" s="352"/>
      <c r="G6" s="353"/>
    </row>
    <row r="7" spans="1:7" ht="36" customHeight="1">
      <c r="A7" s="282" t="s">
        <v>139</v>
      </c>
      <c r="B7" s="351" t="s">
        <v>142</v>
      </c>
      <c r="C7" s="352"/>
      <c r="D7" s="352"/>
      <c r="E7" s="352"/>
      <c r="F7" s="352"/>
      <c r="G7" s="353"/>
    </row>
    <row r="8" spans="1:7" ht="51" customHeight="1" thickBot="1">
      <c r="A8" s="280" t="s">
        <v>224</v>
      </c>
      <c r="B8" s="373" t="s">
        <v>225</v>
      </c>
      <c r="C8" s="374"/>
      <c r="D8" s="374"/>
      <c r="E8" s="374"/>
      <c r="F8" s="374"/>
      <c r="G8" s="375"/>
    </row>
    <row r="9" ht="22.5" customHeight="1" thickBot="1"/>
    <row r="10" spans="1:7" ht="12.75">
      <c r="A10" s="385" t="s">
        <v>306</v>
      </c>
      <c r="B10" s="386"/>
      <c r="C10" s="386"/>
      <c r="D10" s="386"/>
      <c r="E10" s="386"/>
      <c r="F10" s="386"/>
      <c r="G10" s="387"/>
    </row>
    <row r="11" spans="1:7" ht="12.75">
      <c r="A11" s="388"/>
      <c r="B11" s="389"/>
      <c r="C11" s="389"/>
      <c r="D11" s="389"/>
      <c r="E11" s="389"/>
      <c r="F11" s="389"/>
      <c r="G11" s="390"/>
    </row>
    <row r="12" spans="1:7" ht="12.75">
      <c r="A12" s="388"/>
      <c r="B12" s="389"/>
      <c r="C12" s="389"/>
      <c r="D12" s="389"/>
      <c r="E12" s="389"/>
      <c r="F12" s="389"/>
      <c r="G12" s="390"/>
    </row>
    <row r="13" spans="1:7" ht="12.75">
      <c r="A13" s="391"/>
      <c r="B13" s="392"/>
      <c r="C13" s="392"/>
      <c r="D13" s="392"/>
      <c r="E13" s="392"/>
      <c r="F13" s="392"/>
      <c r="G13" s="393"/>
    </row>
    <row r="14" spans="1:7" ht="25.5" customHeight="1">
      <c r="A14" s="278" t="s">
        <v>130</v>
      </c>
      <c r="B14" s="277" t="s">
        <v>0</v>
      </c>
      <c r="C14" s="277" t="s">
        <v>1</v>
      </c>
      <c r="D14" s="277" t="s">
        <v>21</v>
      </c>
      <c r="E14" s="394" t="s">
        <v>120</v>
      </c>
      <c r="F14" s="395"/>
      <c r="G14" s="396"/>
    </row>
    <row r="15" spans="1:7" ht="45" customHeight="1">
      <c r="A15" s="279" t="s">
        <v>121</v>
      </c>
      <c r="B15" s="124" t="e">
        <f>(+'Cuenta de Pérdidas y Ganancias'!B17/'Balance de Situación'!C22)</f>
        <v>#DIV/0!</v>
      </c>
      <c r="C15" s="124">
        <f>(+'Cuenta de Pérdidas y Ganancias'!C17/'Balance de Situación'!D22)</f>
        <v>1</v>
      </c>
      <c r="D15" s="124">
        <f>(+'Cuenta de Pérdidas y Ganancias'!D17/'Balance de Situación'!E22)</f>
        <v>0.8529411764705882</v>
      </c>
      <c r="E15" s="371" t="s">
        <v>122</v>
      </c>
      <c r="F15" s="371"/>
      <c r="G15" s="372"/>
    </row>
    <row r="16" spans="1:7" ht="45" customHeight="1" thickBot="1">
      <c r="A16" s="280" t="s">
        <v>114</v>
      </c>
      <c r="B16" s="123" t="e">
        <f>+'Cuenta de Pérdidas y Ganancias'!B17/'Balance de Situación'!C25</f>
        <v>#DIV/0!</v>
      </c>
      <c r="C16" s="123" t="e">
        <f>+'Cuenta de Pérdidas y Ganancias'!C17/'Balance de Situación'!D25</f>
        <v>#DIV/0!</v>
      </c>
      <c r="D16" s="123" t="e">
        <f>+'Cuenta de Pérdidas y Ganancias'!D17/'Balance de Situación'!E25</f>
        <v>#DIV/0!</v>
      </c>
      <c r="E16" s="371" t="s">
        <v>122</v>
      </c>
      <c r="F16" s="371"/>
      <c r="G16" s="372"/>
    </row>
    <row r="17" spans="1:7" ht="51.75" customHeight="1" thickBot="1">
      <c r="A17" s="280" t="s">
        <v>224</v>
      </c>
      <c r="B17" s="160" t="e">
        <f>+('Cuenta de Pérdidas y Ganancias'!B9+'Cuenta de Pérdidas y Ganancias'!B12+'Cuenta de Pérdidas y Ganancias'!B16+'Cuenta de Pérdidas y Ganancias'!B18)/(1-('Cuenta de Pérdidas y Ganancias'!B6/'Cuenta de Pérdidas y Ganancias'!B3))</f>
        <v>#DIV/0!</v>
      </c>
      <c r="C17" s="160" t="e">
        <f>+('Cuenta de Pérdidas y Ganancias'!C9+'Cuenta de Pérdidas y Ganancias'!C12+'Cuenta de Pérdidas y Ganancias'!C16+'Cuenta de Pérdidas y Ganancias'!C18)/(1-('Cuenta de Pérdidas y Ganancias'!C6/'Cuenta de Pérdidas y Ganancias'!C3))</f>
        <v>#DIV/0!</v>
      </c>
      <c r="D17" s="160" t="e">
        <f>+('Cuenta de Pérdidas y Ganancias'!D9+'Cuenta de Pérdidas y Ganancias'!D12+'Cuenta de Pérdidas y Ganancias'!D16+'Cuenta de Pérdidas y Ganancias'!D18)/(1-('Cuenta de Pérdidas y Ganancias'!D6/'Cuenta de Pérdidas y Ganancias'!D3))</f>
        <v>#DIV/0!</v>
      </c>
      <c r="E17" s="371" t="s">
        <v>122</v>
      </c>
      <c r="F17" s="371"/>
      <c r="G17" s="372"/>
    </row>
    <row r="18" spans="2:4" ht="23.25" customHeight="1">
      <c r="B18" s="111"/>
      <c r="C18" s="111"/>
      <c r="D18" s="111"/>
    </row>
    <row r="19" spans="1:7" ht="35.25" customHeight="1">
      <c r="A19" s="290" t="s">
        <v>338</v>
      </c>
      <c r="B19" s="124" t="e">
        <f>B17/12</f>
        <v>#DIV/0!</v>
      </c>
      <c r="C19" s="124" t="e">
        <f>C17/12</f>
        <v>#DIV/0!</v>
      </c>
      <c r="D19" s="124" t="e">
        <f>D17/12</f>
        <v>#DIV/0!</v>
      </c>
      <c r="E19" s="376" t="s">
        <v>340</v>
      </c>
      <c r="F19" s="377"/>
      <c r="G19" s="378"/>
    </row>
    <row r="20" spans="1:7" ht="33" customHeight="1">
      <c r="A20" s="290" t="s">
        <v>339</v>
      </c>
      <c r="B20" s="289" t="e">
        <f>B17/'Cuenta de Pérdidas y Ganancias'!B4</f>
        <v>#DIV/0!</v>
      </c>
      <c r="C20" s="289" t="e">
        <f>C17/'Cuenta de Pérdidas y Ganancias'!C4</f>
        <v>#DIV/0!</v>
      </c>
      <c r="D20" s="289" t="e">
        <f>D17/'Cuenta de Pérdidas y Ganancias'!D4</f>
        <v>#DIV/0!</v>
      </c>
      <c r="E20" s="376" t="s">
        <v>341</v>
      </c>
      <c r="F20" s="377"/>
      <c r="G20" s="378"/>
    </row>
    <row r="21" spans="1:10" s="56" customFormat="1" ht="15.75" customHeight="1">
      <c r="A21" s="54"/>
      <c r="B21" s="54"/>
      <c r="C21" s="54"/>
      <c r="D21" s="54"/>
      <c r="E21" s="54"/>
      <c r="F21" s="54"/>
      <c r="G21" s="54"/>
      <c r="H21" s="55"/>
      <c r="I21" s="55"/>
      <c r="J21" s="55"/>
    </row>
  </sheetData>
  <sheetProtection/>
  <mergeCells count="12">
    <mergeCell ref="A2:G4"/>
    <mergeCell ref="B5:G5"/>
    <mergeCell ref="B6:G6"/>
    <mergeCell ref="B7:G7"/>
    <mergeCell ref="A10:G13"/>
    <mergeCell ref="E14:G14"/>
    <mergeCell ref="E15:G15"/>
    <mergeCell ref="B8:G8"/>
    <mergeCell ref="E19:G19"/>
    <mergeCell ref="E20:G20"/>
    <mergeCell ref="E17:G17"/>
    <mergeCell ref="E16:G16"/>
  </mergeCells>
  <printOptions/>
  <pageMargins left="0.7480314960629921" right="0.7480314960629921" top="0.984251968503937" bottom="0.984251968503937" header="0" footer="0"/>
  <pageSetup horizontalDpi="600" verticalDpi="600" orientation="portrait" paperSize="9" scale="64" r:id="rId3"/>
  <headerFooter alignWithMargins="0">
    <oddHeader>&amp;L&amp;G&amp;R&amp;G</oddHeader>
    <oddFooter>&amp;L&amp;G&amp;C&amp;G</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F28"/>
  <sheetViews>
    <sheetView zoomScaleSheetLayoutView="100" zoomScalePageLayoutView="0" workbookViewId="0" topLeftCell="A1">
      <selection activeCell="B5" sqref="B5"/>
    </sheetView>
  </sheetViews>
  <sheetFormatPr defaultColWidth="11.421875" defaultRowHeight="12.75"/>
  <cols>
    <col min="1" max="1" width="41.8515625" style="0" customWidth="1"/>
    <col min="2" max="4" width="12.7109375" style="0" customWidth="1"/>
  </cols>
  <sheetData>
    <row r="1" spans="1:4" ht="35.25" customHeight="1">
      <c r="A1" s="303" t="s">
        <v>183</v>
      </c>
      <c r="B1" s="304"/>
      <c r="C1" s="304"/>
      <c r="D1" s="304"/>
    </row>
    <row r="2" spans="1:4" ht="13.5" customHeight="1">
      <c r="A2" s="201"/>
      <c r="B2" s="202" t="s">
        <v>0</v>
      </c>
      <c r="C2" s="202" t="s">
        <v>1</v>
      </c>
      <c r="D2" s="202" t="s">
        <v>21</v>
      </c>
    </row>
    <row r="3" spans="1:4" ht="13.5" customHeight="1">
      <c r="A3" s="100" t="s">
        <v>201</v>
      </c>
      <c r="B3" s="99"/>
      <c r="C3" s="99"/>
      <c r="D3" s="99"/>
    </row>
    <row r="4" spans="1:4" ht="13.5" customHeight="1">
      <c r="A4" s="98" t="s">
        <v>226</v>
      </c>
      <c r="B4" s="203"/>
      <c r="C4" s="141">
        <f>B4*1.05</f>
        <v>0</v>
      </c>
      <c r="D4" s="141">
        <f>C4*1.05</f>
        <v>0</v>
      </c>
    </row>
    <row r="5" spans="1:4" ht="13.5" customHeight="1">
      <c r="A5" s="98" t="s">
        <v>200</v>
      </c>
      <c r="B5" s="203"/>
      <c r="C5" s="141">
        <v>50</v>
      </c>
      <c r="D5" s="141">
        <v>290</v>
      </c>
    </row>
    <row r="6" spans="1:4" ht="13.5" customHeight="1">
      <c r="A6" s="98" t="s">
        <v>227</v>
      </c>
      <c r="B6" s="141">
        <f aca="true" t="shared" si="0" ref="B6:D7">B4*12</f>
        <v>0</v>
      </c>
      <c r="C6" s="141">
        <f t="shared" si="0"/>
        <v>0</v>
      </c>
      <c r="D6" s="141">
        <f t="shared" si="0"/>
        <v>0</v>
      </c>
    </row>
    <row r="7" spans="1:4" ht="13.5" customHeight="1">
      <c r="A7" s="98" t="s">
        <v>202</v>
      </c>
      <c r="B7" s="141">
        <f t="shared" si="0"/>
        <v>0</v>
      </c>
      <c r="C7" s="141">
        <f t="shared" si="0"/>
        <v>600</v>
      </c>
      <c r="D7" s="141">
        <f t="shared" si="0"/>
        <v>3480</v>
      </c>
    </row>
    <row r="8" spans="1:4" ht="13.5" customHeight="1">
      <c r="A8" s="100" t="s">
        <v>203</v>
      </c>
      <c r="B8" s="141"/>
      <c r="C8" s="141"/>
      <c r="D8" s="141"/>
    </row>
    <row r="9" spans="1:4" ht="13.5" customHeight="1">
      <c r="A9" s="98" t="s">
        <v>184</v>
      </c>
      <c r="B9" s="203"/>
      <c r="C9" s="141">
        <f>B9*1.05</f>
        <v>0</v>
      </c>
      <c r="D9" s="141">
        <f>C9*1.05</f>
        <v>0</v>
      </c>
    </row>
    <row r="10" spans="1:4" ht="13.5" customHeight="1">
      <c r="A10" s="98" t="s">
        <v>185</v>
      </c>
      <c r="B10" s="156">
        <f>B9*0.34</f>
        <v>0</v>
      </c>
      <c r="C10" s="141">
        <f>C9*0.34</f>
        <v>0</v>
      </c>
      <c r="D10" s="141">
        <f>D9*0.34</f>
        <v>0</v>
      </c>
    </row>
    <row r="11" spans="1:6" ht="13.5" customHeight="1">
      <c r="A11" s="98" t="s">
        <v>186</v>
      </c>
      <c r="B11" s="141">
        <f aca="true" t="shared" si="1" ref="B11:D12">B9*12</f>
        <v>0</v>
      </c>
      <c r="C11" s="141">
        <f t="shared" si="1"/>
        <v>0</v>
      </c>
      <c r="D11" s="141">
        <f t="shared" si="1"/>
        <v>0</v>
      </c>
      <c r="F11" s="144"/>
    </row>
    <row r="12" spans="1:6" ht="13.5" customHeight="1">
      <c r="A12" s="98" t="s">
        <v>187</v>
      </c>
      <c r="B12" s="141">
        <f t="shared" si="1"/>
        <v>0</v>
      </c>
      <c r="C12" s="141">
        <f t="shared" si="1"/>
        <v>0</v>
      </c>
      <c r="D12" s="141">
        <f t="shared" si="1"/>
        <v>0</v>
      </c>
      <c r="F12" s="144"/>
    </row>
    <row r="13" spans="1:4" ht="13.5" customHeight="1">
      <c r="A13" s="100" t="s">
        <v>204</v>
      </c>
      <c r="B13" s="141"/>
      <c r="C13" s="141"/>
      <c r="D13" s="141"/>
    </row>
    <row r="14" spans="1:4" ht="13.5" customHeight="1">
      <c r="A14" s="98" t="s">
        <v>188</v>
      </c>
      <c r="B14" s="203">
        <v>0</v>
      </c>
      <c r="C14" s="141">
        <f>B14*1.05</f>
        <v>0</v>
      </c>
      <c r="D14" s="141">
        <f>C14*1.05</f>
        <v>0</v>
      </c>
    </row>
    <row r="15" spans="1:4" ht="13.5" customHeight="1">
      <c r="A15" s="98" t="s">
        <v>189</v>
      </c>
      <c r="B15" s="156">
        <f>B14*0.34</f>
        <v>0</v>
      </c>
      <c r="C15" s="141">
        <f>C14*0.34</f>
        <v>0</v>
      </c>
      <c r="D15" s="141">
        <f>D14*0.34</f>
        <v>0</v>
      </c>
    </row>
    <row r="16" spans="1:4" ht="13.5" customHeight="1">
      <c r="A16" s="98" t="s">
        <v>190</v>
      </c>
      <c r="B16" s="141">
        <f aca="true" t="shared" si="2" ref="B16:D17">B14*12</f>
        <v>0</v>
      </c>
      <c r="C16" s="141">
        <f t="shared" si="2"/>
        <v>0</v>
      </c>
      <c r="D16" s="141">
        <f t="shared" si="2"/>
        <v>0</v>
      </c>
    </row>
    <row r="17" spans="1:4" ht="13.5" customHeight="1">
      <c r="A17" s="98" t="s">
        <v>191</v>
      </c>
      <c r="B17" s="141">
        <f t="shared" si="2"/>
        <v>0</v>
      </c>
      <c r="C17" s="141">
        <f t="shared" si="2"/>
        <v>0</v>
      </c>
      <c r="D17" s="141">
        <f t="shared" si="2"/>
        <v>0</v>
      </c>
    </row>
    <row r="18" spans="1:4" ht="13.5" customHeight="1">
      <c r="A18" s="100" t="s">
        <v>205</v>
      </c>
      <c r="B18" s="141"/>
      <c r="C18" s="141"/>
      <c r="D18" s="141"/>
    </row>
    <row r="19" spans="1:4" ht="13.5" customHeight="1">
      <c r="A19" s="98" t="s">
        <v>192</v>
      </c>
      <c r="B19" s="203">
        <v>0</v>
      </c>
      <c r="C19" s="141">
        <f>B19*1.05</f>
        <v>0</v>
      </c>
      <c r="D19" s="141">
        <f>C19*1.05</f>
        <v>0</v>
      </c>
    </row>
    <row r="20" spans="1:4" ht="13.5" customHeight="1">
      <c r="A20" s="98" t="s">
        <v>193</v>
      </c>
      <c r="B20" s="156">
        <f>B19*0.34</f>
        <v>0</v>
      </c>
      <c r="C20" s="141">
        <f>C19*0.34</f>
        <v>0</v>
      </c>
      <c r="D20" s="141">
        <f>D19*0.34</f>
        <v>0</v>
      </c>
    </row>
    <row r="21" spans="1:4" ht="13.5" customHeight="1">
      <c r="A21" s="98" t="s">
        <v>194</v>
      </c>
      <c r="B21" s="141">
        <f aca="true" t="shared" si="3" ref="B21:D22">B19*12</f>
        <v>0</v>
      </c>
      <c r="C21" s="141">
        <f t="shared" si="3"/>
        <v>0</v>
      </c>
      <c r="D21" s="141">
        <f t="shared" si="3"/>
        <v>0</v>
      </c>
    </row>
    <row r="22" spans="1:4" ht="13.5" customHeight="1">
      <c r="A22" s="98" t="s">
        <v>195</v>
      </c>
      <c r="B22" s="141">
        <f t="shared" si="3"/>
        <v>0</v>
      </c>
      <c r="C22" s="141">
        <f t="shared" si="3"/>
        <v>0</v>
      </c>
      <c r="D22" s="141">
        <f t="shared" si="3"/>
        <v>0</v>
      </c>
    </row>
    <row r="23" spans="1:4" ht="13.5" customHeight="1">
      <c r="A23" s="201" t="s">
        <v>196</v>
      </c>
      <c r="B23" s="204">
        <f aca="true" t="shared" si="4" ref="B23:D26">SUM(B4+B9+B14+B19)</f>
        <v>0</v>
      </c>
      <c r="C23" s="204">
        <f t="shared" si="4"/>
        <v>0</v>
      </c>
      <c r="D23" s="204">
        <f t="shared" si="4"/>
        <v>0</v>
      </c>
    </row>
    <row r="24" spans="1:4" ht="13.5" customHeight="1">
      <c r="A24" s="201" t="s">
        <v>197</v>
      </c>
      <c r="B24" s="204">
        <f t="shared" si="4"/>
        <v>0</v>
      </c>
      <c r="C24" s="204">
        <f t="shared" si="4"/>
        <v>50</v>
      </c>
      <c r="D24" s="204">
        <f t="shared" si="4"/>
        <v>290</v>
      </c>
    </row>
    <row r="25" spans="1:4" ht="13.5" customHeight="1">
      <c r="A25" s="201" t="s">
        <v>198</v>
      </c>
      <c r="B25" s="204">
        <f t="shared" si="4"/>
        <v>0</v>
      </c>
      <c r="C25" s="204">
        <f t="shared" si="4"/>
        <v>0</v>
      </c>
      <c r="D25" s="204">
        <f t="shared" si="4"/>
        <v>0</v>
      </c>
    </row>
    <row r="26" spans="1:4" ht="13.5" customHeight="1">
      <c r="A26" s="201" t="s">
        <v>199</v>
      </c>
      <c r="B26" s="204">
        <f t="shared" si="4"/>
        <v>0</v>
      </c>
      <c r="C26" s="204">
        <f t="shared" si="4"/>
        <v>600</v>
      </c>
      <c r="D26" s="204">
        <f t="shared" si="4"/>
        <v>3480</v>
      </c>
    </row>
    <row r="28" spans="3:4" ht="12.75">
      <c r="C28" s="137"/>
      <c r="D28" s="137"/>
    </row>
  </sheetData>
  <sheetProtection/>
  <mergeCells count="1">
    <mergeCell ref="A1:D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3.xml><?xml version="1.0" encoding="utf-8"?>
<worksheet xmlns="http://schemas.openxmlformats.org/spreadsheetml/2006/main" xmlns:r="http://schemas.openxmlformats.org/officeDocument/2006/relationships">
  <dimension ref="A1:IS30"/>
  <sheetViews>
    <sheetView zoomScalePageLayoutView="0" workbookViewId="0" topLeftCell="A1">
      <selection activeCell="A1" sqref="A1:G4"/>
    </sheetView>
  </sheetViews>
  <sheetFormatPr defaultColWidth="11.421875" defaultRowHeight="12.75"/>
  <cols>
    <col min="1" max="1" width="44.421875" style="10" bestFit="1" customWidth="1"/>
    <col min="2" max="2" width="26.7109375" style="10" customWidth="1"/>
    <col min="3" max="3" width="15.140625" style="10" customWidth="1"/>
    <col min="4" max="4" width="11.8515625" style="10" bestFit="1" customWidth="1"/>
    <col min="5" max="16384" width="11.421875" style="10" customWidth="1"/>
  </cols>
  <sheetData>
    <row r="1" spans="1:3" ht="33.75" customHeight="1">
      <c r="A1" s="305" t="s">
        <v>243</v>
      </c>
      <c r="B1" s="306"/>
      <c r="C1" s="7"/>
    </row>
    <row r="2" spans="1:3" ht="18" customHeight="1">
      <c r="A2" s="205"/>
      <c r="B2" s="206" t="s">
        <v>61</v>
      </c>
      <c r="C2" s="3"/>
    </row>
    <row r="3" spans="1:3" ht="18" customHeight="1">
      <c r="A3" s="207" t="s">
        <v>164</v>
      </c>
      <c r="B3" s="208">
        <f>SUM(B4+B9+B18)</f>
        <v>0</v>
      </c>
      <c r="C3" s="8"/>
    </row>
    <row r="4" spans="1:3" ht="12.75">
      <c r="A4" s="31" t="s">
        <v>2</v>
      </c>
      <c r="B4" s="29">
        <f>SUM(B5:B8)</f>
        <v>0</v>
      </c>
      <c r="C4" s="8"/>
    </row>
    <row r="5" spans="1:3" ht="12.75">
      <c r="A5" s="33" t="s">
        <v>228</v>
      </c>
      <c r="B5" s="30">
        <f>+'Entrada datos y Explicaciones'!B11</f>
        <v>0</v>
      </c>
      <c r="C5" s="11"/>
    </row>
    <row r="6" spans="1:3" ht="12.75">
      <c r="A6" s="32" t="s">
        <v>3</v>
      </c>
      <c r="B6" s="30">
        <f>+'Entrada datos y Explicaciones'!B20</f>
        <v>0</v>
      </c>
      <c r="C6" s="11"/>
    </row>
    <row r="7" spans="1:3" ht="12.75">
      <c r="A7" s="32" t="s">
        <v>4</v>
      </c>
      <c r="B7" s="30">
        <f>+'Entrada datos y Explicaciones'!B12</f>
        <v>0</v>
      </c>
      <c r="C7" s="11"/>
    </row>
    <row r="8" spans="1:3" ht="12.75">
      <c r="A8" s="33" t="s">
        <v>13</v>
      </c>
      <c r="B8" s="30"/>
      <c r="C8" s="12"/>
    </row>
    <row r="9" spans="1:3" ht="12.75">
      <c r="A9" s="31" t="s">
        <v>5</v>
      </c>
      <c r="B9" s="29">
        <f>SUM(B10:B17)</f>
        <v>0</v>
      </c>
      <c r="C9" s="8"/>
    </row>
    <row r="10" spans="1:3" ht="12.75">
      <c r="A10" s="32" t="s">
        <v>6</v>
      </c>
      <c r="B10" s="30"/>
      <c r="C10" s="11"/>
    </row>
    <row r="11" spans="1:3" ht="12.75">
      <c r="A11" s="32" t="s">
        <v>7</v>
      </c>
      <c r="B11" s="30">
        <f>+'Entrada datos y Explicaciones'!B13</f>
        <v>0</v>
      </c>
      <c r="C11" s="11"/>
    </row>
    <row r="12" spans="1:3" ht="12.75">
      <c r="A12" s="32" t="s">
        <v>8</v>
      </c>
      <c r="B12" s="30">
        <f>+'Entrada datos y Explicaciones'!B15</f>
        <v>0</v>
      </c>
      <c r="C12" s="11"/>
    </row>
    <row r="13" spans="1:3" ht="12.75">
      <c r="A13" s="32" t="s">
        <v>9</v>
      </c>
      <c r="B13" s="30">
        <f>+'Entrada datos y Explicaciones'!B18</f>
        <v>0</v>
      </c>
      <c r="C13" s="11"/>
    </row>
    <row r="14" spans="1:3" ht="12.75">
      <c r="A14" s="32" t="s">
        <v>10</v>
      </c>
      <c r="B14" s="30">
        <f>+'Entrada datos y Explicaciones'!B16</f>
        <v>0</v>
      </c>
      <c r="C14" s="11"/>
    </row>
    <row r="15" spans="1:3" ht="12.75">
      <c r="A15" s="32" t="s">
        <v>11</v>
      </c>
      <c r="B15" s="30">
        <f>+'Entrada datos y Explicaciones'!B14</f>
        <v>0</v>
      </c>
      <c r="C15" s="11"/>
    </row>
    <row r="16" spans="1:3" ht="12.75">
      <c r="A16" s="32" t="s">
        <v>12</v>
      </c>
      <c r="B16" s="30">
        <f>+'Entrada datos y Explicaciones'!B17</f>
        <v>0</v>
      </c>
      <c r="C16" s="11"/>
    </row>
    <row r="17" spans="1:3" ht="12.75">
      <c r="A17" s="32" t="s">
        <v>13</v>
      </c>
      <c r="B17" s="30"/>
      <c r="C17" s="11"/>
    </row>
    <row r="18" spans="1:253" ht="12.75">
      <c r="A18" s="31" t="s">
        <v>14</v>
      </c>
      <c r="B18" s="29">
        <f>+B19</f>
        <v>0</v>
      </c>
      <c r="C18" s="8"/>
      <c r="IS18" s="4"/>
    </row>
    <row r="19" spans="1:3" ht="12.75">
      <c r="A19" s="32" t="s">
        <v>15</v>
      </c>
      <c r="B19" s="30">
        <f>+'Entrada datos y Explicaciones'!B21</f>
        <v>0</v>
      </c>
      <c r="C19" s="11"/>
    </row>
    <row r="20" spans="1:3" ht="18" customHeight="1">
      <c r="A20" s="207" t="s">
        <v>170</v>
      </c>
      <c r="B20" s="208">
        <f>+B21+B23+B26</f>
        <v>0</v>
      </c>
      <c r="C20" s="8"/>
    </row>
    <row r="21" spans="1:3" ht="12.75">
      <c r="A21" s="31" t="s">
        <v>16</v>
      </c>
      <c r="B21" s="29">
        <f>+B22</f>
        <v>0</v>
      </c>
      <c r="C21" s="8"/>
    </row>
    <row r="22" spans="1:3" ht="12.75">
      <c r="A22" s="32" t="s">
        <v>16</v>
      </c>
      <c r="B22" s="30">
        <f>+'Entrada datos y Explicaciones'!B19</f>
        <v>0</v>
      </c>
      <c r="C22" s="11"/>
    </row>
    <row r="23" spans="1:3" ht="12.75">
      <c r="A23" s="31" t="s">
        <v>17</v>
      </c>
      <c r="B23" s="29">
        <f>+B24+B25</f>
        <v>0</v>
      </c>
      <c r="C23" s="8"/>
    </row>
    <row r="24" spans="1:2" ht="12.75">
      <c r="A24" s="32" t="s">
        <v>18</v>
      </c>
      <c r="B24" s="30"/>
    </row>
    <row r="25" spans="1:3" ht="12.75">
      <c r="A25" s="33" t="s">
        <v>165</v>
      </c>
      <c r="B25" s="30">
        <f>+'Entrada datos y Explicaciones'!B24</f>
        <v>0</v>
      </c>
      <c r="C25" s="2"/>
    </row>
    <row r="26" spans="1:3" ht="12.75">
      <c r="A26" s="31" t="s">
        <v>149</v>
      </c>
      <c r="B26" s="29">
        <f>+B27</f>
        <v>0</v>
      </c>
      <c r="C26" s="2"/>
    </row>
    <row r="27" spans="1:2" ht="12.75">
      <c r="A27" s="33" t="s">
        <v>19</v>
      </c>
      <c r="B27" s="143">
        <f>'Ppto de Tesorería Año 1'!C36</f>
        <v>0</v>
      </c>
    </row>
    <row r="28" spans="1:3" ht="18" customHeight="1" thickBot="1">
      <c r="A28" s="209" t="s">
        <v>20</v>
      </c>
      <c r="B28" s="210">
        <f>+B20+B3</f>
        <v>0</v>
      </c>
      <c r="C28" s="9"/>
    </row>
    <row r="29" spans="1:2" ht="12.75">
      <c r="A29" s="14"/>
      <c r="B29" s="14"/>
    </row>
    <row r="30" spans="1:2" ht="28.5" customHeight="1">
      <c r="A30" s="126" t="s">
        <v>241</v>
      </c>
      <c r="B30" s="147"/>
    </row>
  </sheetData>
  <sheetProtection/>
  <mergeCells count="1">
    <mergeCell ref="A1:B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4.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G4"/>
    </sheetView>
  </sheetViews>
  <sheetFormatPr defaultColWidth="11.421875" defaultRowHeight="12.75"/>
  <cols>
    <col min="1" max="1" width="39.7109375" style="5" customWidth="1"/>
    <col min="2" max="2" width="17.8515625" style="5" customWidth="1"/>
    <col min="3" max="16384" width="11.421875" style="5" customWidth="1"/>
  </cols>
  <sheetData>
    <row r="1" spans="1:2" ht="37.5" customHeight="1" thickBot="1">
      <c r="A1" s="307" t="s">
        <v>244</v>
      </c>
      <c r="B1" s="308"/>
    </row>
    <row r="2" spans="1:2" ht="23.25" customHeight="1">
      <c r="A2" s="211"/>
      <c r="B2" s="211" t="s">
        <v>61</v>
      </c>
    </row>
    <row r="3" spans="1:2" ht="18" customHeight="1">
      <c r="A3" s="212" t="s">
        <v>22</v>
      </c>
      <c r="B3" s="213">
        <f>SUM(B4:B5)</f>
        <v>0</v>
      </c>
    </row>
    <row r="4" spans="1:2" ht="12.75">
      <c r="A4" s="34" t="s">
        <v>23</v>
      </c>
      <c r="B4" s="96">
        <f>+'Entrada datos y Explicaciones'!B28</f>
        <v>0</v>
      </c>
    </row>
    <row r="5" spans="1:2" ht="12.75">
      <c r="A5" s="34" t="s">
        <v>166</v>
      </c>
      <c r="B5" s="22"/>
    </row>
    <row r="6" spans="1:2" ht="18" customHeight="1">
      <c r="A6" s="212" t="s">
        <v>24</v>
      </c>
      <c r="B6" s="213">
        <f>SUM(B7:B7)</f>
        <v>0</v>
      </c>
    </row>
    <row r="7" spans="1:2" ht="12.75">
      <c r="A7" s="34" t="s">
        <v>25</v>
      </c>
      <c r="B7" s="96">
        <f>+'Entrada datos y Explicaciones'!B29</f>
        <v>0</v>
      </c>
    </row>
    <row r="8" spans="1:2" ht="18" customHeight="1">
      <c r="A8" s="212" t="s">
        <v>27</v>
      </c>
      <c r="B8" s="213">
        <f>SUM(B9:B12)</f>
        <v>0</v>
      </c>
    </row>
    <row r="9" spans="1:2" ht="12.75">
      <c r="A9" s="150" t="s">
        <v>28</v>
      </c>
      <c r="B9" s="22">
        <f>+'Entrada datos y Explicaciones'!B30</f>
        <v>0</v>
      </c>
    </row>
    <row r="10" spans="1:2" ht="12.75">
      <c r="A10" s="150" t="s">
        <v>29</v>
      </c>
      <c r="B10" s="22"/>
    </row>
    <row r="11" spans="1:2" ht="12.75">
      <c r="A11" s="150" t="s">
        <v>30</v>
      </c>
      <c r="B11" s="22"/>
    </row>
    <row r="12" spans="1:2" ht="13.5" thickBot="1">
      <c r="A12" s="151" t="s">
        <v>31</v>
      </c>
      <c r="B12" s="69">
        <v>0</v>
      </c>
    </row>
    <row r="13" spans="1:2" ht="18" customHeight="1" thickBot="1">
      <c r="A13" s="214" t="s">
        <v>32</v>
      </c>
      <c r="B13" s="215">
        <f>+B8+B6+B3</f>
        <v>0</v>
      </c>
    </row>
  </sheetData>
  <sheetProtection/>
  <mergeCells count="1">
    <mergeCell ref="A1:B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5.xml><?xml version="1.0" encoding="utf-8"?>
<worksheet xmlns="http://schemas.openxmlformats.org/spreadsheetml/2006/main" xmlns:r="http://schemas.openxmlformats.org/officeDocument/2006/relationships">
  <dimension ref="A1:N39"/>
  <sheetViews>
    <sheetView zoomScalePageLayoutView="0" workbookViewId="0" topLeftCell="A1">
      <selection activeCell="B3" sqref="B3"/>
    </sheetView>
  </sheetViews>
  <sheetFormatPr defaultColWidth="11.421875" defaultRowHeight="12.75"/>
  <cols>
    <col min="1" max="1" width="37.421875" style="5" customWidth="1"/>
    <col min="2" max="2" width="13.28125" style="5" customWidth="1"/>
    <col min="3" max="3" width="15.28125" style="5" bestFit="1" customWidth="1"/>
    <col min="4" max="5" width="12.7109375" style="5" customWidth="1"/>
    <col min="6" max="7" width="13.8515625" style="5" bestFit="1" customWidth="1"/>
    <col min="8" max="9" width="14.140625" style="5" bestFit="1" customWidth="1"/>
    <col min="10" max="10" width="13.8515625" style="5" bestFit="1" customWidth="1"/>
    <col min="11" max="12" width="14.140625" style="5" bestFit="1" customWidth="1"/>
    <col min="13" max="14" width="11.421875" style="5" customWidth="1"/>
    <col min="15" max="15" width="16.28125" style="5" customWidth="1"/>
    <col min="16" max="16384" width="11.421875" style="5" customWidth="1"/>
  </cols>
  <sheetData>
    <row r="1" spans="1:14" s="153" customFormat="1" ht="47.25" customHeight="1" thickBot="1">
      <c r="A1" s="220" t="s">
        <v>132</v>
      </c>
      <c r="B1" s="221" t="s">
        <v>33</v>
      </c>
      <c r="C1" s="221" t="s">
        <v>34</v>
      </c>
      <c r="D1" s="221" t="s">
        <v>35</v>
      </c>
      <c r="E1" s="221" t="s">
        <v>36</v>
      </c>
      <c r="F1" s="221" t="s">
        <v>37</v>
      </c>
      <c r="G1" s="221" t="s">
        <v>38</v>
      </c>
      <c r="H1" s="221" t="s">
        <v>39</v>
      </c>
      <c r="I1" s="221" t="s">
        <v>40</v>
      </c>
      <c r="J1" s="221" t="s">
        <v>41</v>
      </c>
      <c r="K1" s="221" t="s">
        <v>42</v>
      </c>
      <c r="L1" s="221" t="s">
        <v>43</v>
      </c>
      <c r="M1" s="221" t="s">
        <v>44</v>
      </c>
      <c r="N1" s="222" t="s">
        <v>60</v>
      </c>
    </row>
    <row r="2" spans="1:14" ht="12.75">
      <c r="A2" s="223" t="s">
        <v>45</v>
      </c>
      <c r="B2" s="224">
        <f>+'Plan de Inversiones '!B27</f>
        <v>0</v>
      </c>
      <c r="C2" s="224">
        <f>+B13</f>
        <v>0</v>
      </c>
      <c r="D2" s="224">
        <f aca="true" t="shared" si="0" ref="D2:M2">+C13</f>
        <v>0</v>
      </c>
      <c r="E2" s="224">
        <f t="shared" si="0"/>
        <v>0</v>
      </c>
      <c r="F2" s="224">
        <f t="shared" si="0"/>
        <v>0</v>
      </c>
      <c r="G2" s="224">
        <f t="shared" si="0"/>
        <v>0</v>
      </c>
      <c r="H2" s="224">
        <f t="shared" si="0"/>
        <v>0</v>
      </c>
      <c r="I2" s="224">
        <f t="shared" si="0"/>
        <v>0</v>
      </c>
      <c r="J2" s="224">
        <f t="shared" si="0"/>
        <v>0</v>
      </c>
      <c r="K2" s="224">
        <f t="shared" si="0"/>
        <v>0</v>
      </c>
      <c r="L2" s="224">
        <f t="shared" si="0"/>
        <v>0</v>
      </c>
      <c r="M2" s="224">
        <f t="shared" si="0"/>
        <v>0</v>
      </c>
      <c r="N2" s="225"/>
    </row>
    <row r="3" spans="1:14" ht="12.75">
      <c r="A3" s="62" t="s">
        <v>101</v>
      </c>
      <c r="B3" s="63">
        <f>+'Entrada datos y Explicaciones'!B78*(1+'Entrada datos y Explicaciones'!$B$91)</f>
        <v>0</v>
      </c>
      <c r="C3" s="63">
        <f>+'Entrada datos y Explicaciones'!B79*(1+'Entrada datos y Explicaciones'!$B$91)</f>
        <v>0</v>
      </c>
      <c r="D3" s="63">
        <f>+'Entrada datos y Explicaciones'!B80*(1+'Entrada datos y Explicaciones'!$B$91)</f>
        <v>0</v>
      </c>
      <c r="E3" s="63">
        <f>+'Entrada datos y Explicaciones'!B81*(1+'Entrada datos y Explicaciones'!$B$91)</f>
        <v>0</v>
      </c>
      <c r="F3" s="63">
        <f>+'Entrada datos y Explicaciones'!B82*(1+'Entrada datos y Explicaciones'!$B$91)</f>
        <v>0</v>
      </c>
      <c r="G3" s="63">
        <f>+'Entrada datos y Explicaciones'!B83*(1+'Entrada datos y Explicaciones'!$B$91)</f>
        <v>0</v>
      </c>
      <c r="H3" s="63">
        <f>+'Entrada datos y Explicaciones'!B84*(1+'Entrada datos y Explicaciones'!$B$91)</f>
        <v>0</v>
      </c>
      <c r="I3" s="63">
        <f>+'Entrada datos y Explicaciones'!B85*(1+'Entrada datos y Explicaciones'!$B$91)</f>
        <v>0</v>
      </c>
      <c r="J3" s="63">
        <f>+'Entrada datos y Explicaciones'!B86*(1+'Entrada datos y Explicaciones'!$B$91)</f>
        <v>0</v>
      </c>
      <c r="K3" s="63">
        <f>+'Entrada datos y Explicaciones'!B87*(1+'Entrada datos y Explicaciones'!$B$91)</f>
        <v>0</v>
      </c>
      <c r="L3" s="63">
        <f>+'Entrada datos y Explicaciones'!B88*(1+'Entrada datos y Explicaciones'!$B$91)</f>
        <v>0</v>
      </c>
      <c r="M3" s="63">
        <f>+'Entrada datos y Explicaciones'!B89*(1+'Entrada datos y Explicaciones'!$B$91)</f>
        <v>0</v>
      </c>
      <c r="N3" s="64">
        <f>SUM(B3:M3)</f>
        <v>0</v>
      </c>
    </row>
    <row r="4" spans="1:14" ht="12.75">
      <c r="A4" s="226" t="s">
        <v>48</v>
      </c>
      <c r="B4" s="227">
        <f aca="true" t="shared" si="1" ref="B4:M4">+B3+B2</f>
        <v>0</v>
      </c>
      <c r="C4" s="227">
        <f t="shared" si="1"/>
        <v>0</v>
      </c>
      <c r="D4" s="227">
        <f t="shared" si="1"/>
        <v>0</v>
      </c>
      <c r="E4" s="227">
        <f t="shared" si="1"/>
        <v>0</v>
      </c>
      <c r="F4" s="227">
        <f t="shared" si="1"/>
        <v>0</v>
      </c>
      <c r="G4" s="227">
        <f t="shared" si="1"/>
        <v>0</v>
      </c>
      <c r="H4" s="227">
        <f t="shared" si="1"/>
        <v>0</v>
      </c>
      <c r="I4" s="227">
        <f t="shared" si="1"/>
        <v>0</v>
      </c>
      <c r="J4" s="227">
        <f t="shared" si="1"/>
        <v>0</v>
      </c>
      <c r="K4" s="227">
        <f t="shared" si="1"/>
        <v>0</v>
      </c>
      <c r="L4" s="227">
        <f t="shared" si="1"/>
        <v>0</v>
      </c>
      <c r="M4" s="227">
        <f t="shared" si="1"/>
        <v>0</v>
      </c>
      <c r="N4" s="228">
        <f>+N3</f>
        <v>0</v>
      </c>
    </row>
    <row r="5" spans="1:14" ht="12.75">
      <c r="A5" s="62" t="s">
        <v>56</v>
      </c>
      <c r="B5" s="63">
        <v>0</v>
      </c>
      <c r="C5" s="63"/>
      <c r="D5" s="63"/>
      <c r="E5" s="63"/>
      <c r="F5" s="63"/>
      <c r="G5" s="63"/>
      <c r="H5" s="63"/>
      <c r="I5" s="63"/>
      <c r="J5" s="63"/>
      <c r="K5" s="63"/>
      <c r="L5" s="63"/>
      <c r="M5" s="63"/>
      <c r="N5" s="64">
        <f aca="true" t="shared" si="2" ref="N5:N11">SUM(B5:M5)</f>
        <v>0</v>
      </c>
    </row>
    <row r="6" spans="1:14" ht="12.75">
      <c r="A6" s="62" t="s">
        <v>102</v>
      </c>
      <c r="B6" s="63">
        <f>+'Entrada datos y Explicaciones'!B58*(1+'Entrada datos y Explicaciones'!$B$71)</f>
        <v>0</v>
      </c>
      <c r="C6" s="63">
        <f>+'Entrada datos y Explicaciones'!B59*(1+'Entrada datos y Explicaciones'!$B$71)</f>
        <v>0</v>
      </c>
      <c r="D6" s="63">
        <f>+'Entrada datos y Explicaciones'!B60*(1+'Entrada datos y Explicaciones'!$B$71)</f>
        <v>0</v>
      </c>
      <c r="E6" s="63">
        <f>+'Entrada datos y Explicaciones'!B61*(1+'Entrada datos y Explicaciones'!$B$71)</f>
        <v>0</v>
      </c>
      <c r="F6" s="63">
        <f>+'Entrada datos y Explicaciones'!B62*(1+'Entrada datos y Explicaciones'!$B$71)</f>
        <v>0</v>
      </c>
      <c r="G6" s="63">
        <f>+'Entrada datos y Explicaciones'!B63*(1+'Entrada datos y Explicaciones'!$B$71)</f>
        <v>0</v>
      </c>
      <c r="H6" s="63">
        <f>+'Entrada datos y Explicaciones'!B64*(1+'Entrada datos y Explicaciones'!$B$71)</f>
        <v>0</v>
      </c>
      <c r="I6" s="63">
        <f>+'Entrada datos y Explicaciones'!B65*(1+'Entrada datos y Explicaciones'!$B$71)</f>
        <v>0</v>
      </c>
      <c r="J6" s="63">
        <f>+'Entrada datos y Explicaciones'!B66*(1+'Entrada datos y Explicaciones'!$B$71)</f>
        <v>0</v>
      </c>
      <c r="K6" s="63">
        <f>+'Entrada datos y Explicaciones'!B67*(1+'Entrada datos y Explicaciones'!$B$71)</f>
        <v>0</v>
      </c>
      <c r="L6" s="63">
        <f>+'Entrada datos y Explicaciones'!B68*(1+'Entrada datos y Explicaciones'!$B$71)</f>
        <v>0</v>
      </c>
      <c r="M6" s="63">
        <f>+'Entrada datos y Explicaciones'!B69*(1+'Entrada datos y Explicaciones'!$B$71)</f>
        <v>0</v>
      </c>
      <c r="N6" s="64">
        <f t="shared" si="2"/>
        <v>0</v>
      </c>
    </row>
    <row r="7" spans="1:14" ht="12.75">
      <c r="A7" s="62" t="s">
        <v>103</v>
      </c>
      <c r="B7" s="63">
        <f>+'Entrada datos y Explicaciones'!B51</f>
        <v>0</v>
      </c>
      <c r="C7" s="63">
        <f>+'Entrada datos y Explicaciones'!$B$52</f>
        <v>0</v>
      </c>
      <c r="D7" s="63">
        <f>+'Entrada datos y Explicaciones'!$B$52</f>
        <v>0</v>
      </c>
      <c r="E7" s="63">
        <f>+'Entrada datos y Explicaciones'!$B$52</f>
        <v>0</v>
      </c>
      <c r="F7" s="63">
        <f>+'Entrada datos y Explicaciones'!$B$52</f>
        <v>0</v>
      </c>
      <c r="G7" s="63">
        <f>+'Entrada datos y Explicaciones'!$B$52</f>
        <v>0</v>
      </c>
      <c r="H7" s="63">
        <f>+'Entrada datos y Explicaciones'!$B$52</f>
        <v>0</v>
      </c>
      <c r="I7" s="63">
        <f>+'Entrada datos y Explicaciones'!$B$52</f>
        <v>0</v>
      </c>
      <c r="J7" s="63">
        <f>+'Entrada datos y Explicaciones'!$B$52</f>
        <v>0</v>
      </c>
      <c r="K7" s="63">
        <f>+'Entrada datos y Explicaciones'!$B$52</f>
        <v>0</v>
      </c>
      <c r="L7" s="63">
        <f>+'Entrada datos y Explicaciones'!$B$52</f>
        <v>0</v>
      </c>
      <c r="M7" s="63">
        <f>+'Entrada datos y Explicaciones'!$B$52</f>
        <v>0</v>
      </c>
      <c r="N7" s="64">
        <f t="shared" si="2"/>
        <v>0</v>
      </c>
    </row>
    <row r="8" spans="1:14" ht="12.75">
      <c r="A8" s="62" t="s">
        <v>50</v>
      </c>
      <c r="B8" s="63">
        <f>-Préstamo!D5</f>
        <v>0</v>
      </c>
      <c r="C8" s="63">
        <f aca="true" t="shared" si="3" ref="C8:M8">+B8</f>
        <v>0</v>
      </c>
      <c r="D8" s="63">
        <f t="shared" si="3"/>
        <v>0</v>
      </c>
      <c r="E8" s="63">
        <f>+D8</f>
        <v>0</v>
      </c>
      <c r="F8" s="63">
        <f>+E8</f>
        <v>0</v>
      </c>
      <c r="G8" s="63">
        <f>+F8</f>
        <v>0</v>
      </c>
      <c r="H8" s="63">
        <f t="shared" si="3"/>
        <v>0</v>
      </c>
      <c r="I8" s="63">
        <f t="shared" si="3"/>
        <v>0</v>
      </c>
      <c r="J8" s="63">
        <f t="shared" si="3"/>
        <v>0</v>
      </c>
      <c r="K8" s="63">
        <f t="shared" si="3"/>
        <v>0</v>
      </c>
      <c r="L8" s="63">
        <f t="shared" si="3"/>
        <v>0</v>
      </c>
      <c r="M8" s="63">
        <f t="shared" si="3"/>
        <v>0</v>
      </c>
      <c r="N8" s="64">
        <f t="shared" si="2"/>
        <v>0</v>
      </c>
    </row>
    <row r="9" spans="1:14" ht="12.75">
      <c r="A9" s="62" t="s">
        <v>230</v>
      </c>
      <c r="B9" s="63">
        <v>0</v>
      </c>
      <c r="C9" s="63">
        <v>0</v>
      </c>
      <c r="D9" s="63">
        <v>0</v>
      </c>
      <c r="E9" s="63">
        <f>IF(+'Liquidación de IVA'!C9&gt;0,+'Liquidación de IVA'!C9,0)</f>
        <v>0</v>
      </c>
      <c r="F9" s="63">
        <v>0</v>
      </c>
      <c r="G9" s="63">
        <v>0</v>
      </c>
      <c r="H9" s="63">
        <f>IF(+'Liquidación de IVA'!C15&gt;0,+'Liquidación de IVA'!C15,0)</f>
        <v>0</v>
      </c>
      <c r="I9" s="63">
        <v>0</v>
      </c>
      <c r="J9" s="63">
        <v>0</v>
      </c>
      <c r="K9" s="63">
        <f>IF(+'Liquidación de IVA'!C21&gt;0,+'Liquidación de IVA'!C21,0)</f>
        <v>0</v>
      </c>
      <c r="L9" s="63">
        <v>0</v>
      </c>
      <c r="M9" s="63">
        <v>0</v>
      </c>
      <c r="N9" s="64">
        <f>+K9+H9+E9</f>
        <v>0</v>
      </c>
    </row>
    <row r="10" spans="1:14" ht="12.75">
      <c r="A10" s="62" t="s">
        <v>51</v>
      </c>
      <c r="B10" s="63">
        <v>0</v>
      </c>
      <c r="C10" s="63">
        <v>0</v>
      </c>
      <c r="D10" s="63">
        <v>0</v>
      </c>
      <c r="E10" s="63">
        <v>0</v>
      </c>
      <c r="F10" s="63">
        <v>0</v>
      </c>
      <c r="G10" s="63">
        <v>0</v>
      </c>
      <c r="H10" s="63">
        <v>0</v>
      </c>
      <c r="I10" s="63">
        <v>0</v>
      </c>
      <c r="J10" s="63">
        <v>0</v>
      </c>
      <c r="K10" s="63">
        <v>0</v>
      </c>
      <c r="L10" s="63">
        <v>0</v>
      </c>
      <c r="M10" s="63">
        <v>0</v>
      </c>
      <c r="N10" s="64">
        <f t="shared" si="2"/>
        <v>0</v>
      </c>
    </row>
    <row r="11" spans="1:14" ht="12.75">
      <c r="A11" s="62" t="s">
        <v>309</v>
      </c>
      <c r="B11" s="63">
        <v>0</v>
      </c>
      <c r="C11" s="63">
        <v>0</v>
      </c>
      <c r="D11" s="63">
        <v>0</v>
      </c>
      <c r="E11" s="63">
        <v>0</v>
      </c>
      <c r="F11" s="63">
        <v>0</v>
      </c>
      <c r="G11" s="63">
        <v>0</v>
      </c>
      <c r="H11" s="63">
        <v>0</v>
      </c>
      <c r="I11" s="63">
        <v>0</v>
      </c>
      <c r="J11" s="63">
        <v>0</v>
      </c>
      <c r="K11" s="63">
        <v>0</v>
      </c>
      <c r="L11" s="63">
        <v>0</v>
      </c>
      <c r="M11" s="63">
        <v>0</v>
      </c>
      <c r="N11" s="64">
        <f t="shared" si="2"/>
        <v>0</v>
      </c>
    </row>
    <row r="12" spans="1:14" s="6" customFormat="1" ht="12.75">
      <c r="A12" s="66" t="s">
        <v>53</v>
      </c>
      <c r="B12" s="67">
        <f>SUM(B5:B11)</f>
        <v>0</v>
      </c>
      <c r="C12" s="67">
        <f aca="true" t="shared" si="4" ref="C12:N12">SUM(C5:C11)</f>
        <v>0</v>
      </c>
      <c r="D12" s="67">
        <f t="shared" si="4"/>
        <v>0</v>
      </c>
      <c r="E12" s="67">
        <f t="shared" si="4"/>
        <v>0</v>
      </c>
      <c r="F12" s="67">
        <f t="shared" si="4"/>
        <v>0</v>
      </c>
      <c r="G12" s="67">
        <f t="shared" si="4"/>
        <v>0</v>
      </c>
      <c r="H12" s="67">
        <f t="shared" si="4"/>
        <v>0</v>
      </c>
      <c r="I12" s="67">
        <f t="shared" si="4"/>
        <v>0</v>
      </c>
      <c r="J12" s="67">
        <f t="shared" si="4"/>
        <v>0</v>
      </c>
      <c r="K12" s="67">
        <f t="shared" si="4"/>
        <v>0</v>
      </c>
      <c r="L12" s="67">
        <f t="shared" si="4"/>
        <v>0</v>
      </c>
      <c r="M12" s="67">
        <f t="shared" si="4"/>
        <v>0</v>
      </c>
      <c r="N12" s="68">
        <f t="shared" si="4"/>
        <v>0</v>
      </c>
    </row>
    <row r="13" spans="1:14" ht="15.75" thickBot="1">
      <c r="A13" s="229" t="s">
        <v>54</v>
      </c>
      <c r="B13" s="230">
        <f aca="true" t="shared" si="5" ref="B13:M13">+B4-B12</f>
        <v>0</v>
      </c>
      <c r="C13" s="230">
        <f t="shared" si="5"/>
        <v>0</v>
      </c>
      <c r="D13" s="230">
        <f t="shared" si="5"/>
        <v>0</v>
      </c>
      <c r="E13" s="230">
        <f t="shared" si="5"/>
        <v>0</v>
      </c>
      <c r="F13" s="230">
        <f t="shared" si="5"/>
        <v>0</v>
      </c>
      <c r="G13" s="230">
        <f t="shared" si="5"/>
        <v>0</v>
      </c>
      <c r="H13" s="230">
        <f t="shared" si="5"/>
        <v>0</v>
      </c>
      <c r="I13" s="230">
        <f t="shared" si="5"/>
        <v>0</v>
      </c>
      <c r="J13" s="230">
        <f t="shared" si="5"/>
        <v>0</v>
      </c>
      <c r="K13" s="230">
        <f t="shared" si="5"/>
        <v>0</v>
      </c>
      <c r="L13" s="230">
        <f t="shared" si="5"/>
        <v>0</v>
      </c>
      <c r="M13" s="230">
        <f t="shared" si="5"/>
        <v>0</v>
      </c>
      <c r="N13" s="231"/>
    </row>
    <row r="14" spans="1:5" ht="10.5" customHeight="1" thickBot="1">
      <c r="A14" s="16"/>
      <c r="B14" s="16"/>
      <c r="C14" s="16"/>
      <c r="D14" s="16"/>
      <c r="E14" s="16"/>
    </row>
    <row r="15" spans="1:14" s="153" customFormat="1" ht="47.25" customHeight="1" thickBot="1">
      <c r="A15" s="220" t="s">
        <v>55</v>
      </c>
      <c r="B15" s="221" t="s">
        <v>57</v>
      </c>
      <c r="C15" s="221" t="s">
        <v>58</v>
      </c>
      <c r="D15" s="222" t="s">
        <v>59</v>
      </c>
      <c r="E15" s="154"/>
      <c r="F15" s="5"/>
      <c r="G15" s="5"/>
      <c r="H15" s="5"/>
      <c r="I15" s="5"/>
      <c r="J15" s="5"/>
      <c r="K15" s="5"/>
      <c r="L15" s="5"/>
      <c r="M15" s="5"/>
      <c r="N15" s="5"/>
    </row>
    <row r="16" spans="1:5" ht="12.75">
      <c r="A16" s="223" t="s">
        <v>45</v>
      </c>
      <c r="B16" s="224">
        <f>+B2</f>
        <v>0</v>
      </c>
      <c r="C16" s="224">
        <f>+B29</f>
        <v>0</v>
      </c>
      <c r="D16" s="225">
        <f>+C29</f>
        <v>-600</v>
      </c>
      <c r="E16" s="16"/>
    </row>
    <row r="17" spans="1:5" ht="12.75">
      <c r="A17" s="62" t="s">
        <v>46</v>
      </c>
      <c r="B17" s="63">
        <f>+N3</f>
        <v>0</v>
      </c>
      <c r="C17" s="63">
        <f>+'Cuenta de Pérdidas y Ganancias'!C3*(1+'Entrada datos y Explicaciones'!$B$91)</f>
        <v>0</v>
      </c>
      <c r="D17" s="65">
        <f>+'Cuenta de Pérdidas y Ganancias'!D3*(1+'Entrada datos y Explicaciones'!$B$91)</f>
        <v>0</v>
      </c>
      <c r="E17" s="16"/>
    </row>
    <row r="18" spans="1:5" ht="12.75">
      <c r="A18" s="62" t="s">
        <v>47</v>
      </c>
      <c r="B18" s="63">
        <v>0</v>
      </c>
      <c r="C18" s="63">
        <v>0</v>
      </c>
      <c r="D18" s="65">
        <v>0</v>
      </c>
      <c r="E18" s="16"/>
    </row>
    <row r="19" spans="1:5" ht="12.75">
      <c r="A19" s="226" t="s">
        <v>48</v>
      </c>
      <c r="B19" s="227">
        <f>+B16+B17+B18</f>
        <v>0</v>
      </c>
      <c r="C19" s="227">
        <f>+C16+C17+C18</f>
        <v>0</v>
      </c>
      <c r="D19" s="228">
        <f>+D16+D17+D18</f>
        <v>-600</v>
      </c>
      <c r="E19" s="16"/>
    </row>
    <row r="20" spans="1:5" ht="12.75">
      <c r="A20" s="62" t="s">
        <v>84</v>
      </c>
      <c r="B20" s="63">
        <f>+N5</f>
        <v>0</v>
      </c>
      <c r="C20" s="63">
        <v>0</v>
      </c>
      <c r="D20" s="65">
        <v>0</v>
      </c>
      <c r="E20" s="16"/>
    </row>
    <row r="21" spans="1:5" ht="11.25" customHeight="1">
      <c r="A21" s="62" t="s">
        <v>102</v>
      </c>
      <c r="B21" s="63">
        <f>+N6</f>
        <v>0</v>
      </c>
      <c r="C21" s="63">
        <f>+'Cuenta de Pérdidas y Ganancias'!C7*(1+'Entrada datos y Explicaciones'!$B$71)</f>
        <v>0</v>
      </c>
      <c r="D21" s="65">
        <f>+'Cuenta de Pérdidas y Ganancias'!D7*(1+'Entrada datos y Explicaciones'!$B$71)</f>
        <v>0</v>
      </c>
      <c r="E21" s="16"/>
    </row>
    <row r="22" spans="1:5" ht="12.75">
      <c r="A22" s="62" t="s">
        <v>103</v>
      </c>
      <c r="B22" s="63">
        <f>+N7</f>
        <v>0</v>
      </c>
      <c r="C22" s="63">
        <f>'Cuenta de Pérdidas y Ganancias'!C9+(('Cuenta de Pérdidas y Ganancias'!C12*(1+'Entrada datos y Explicaciones'!$B$50)))</f>
        <v>600</v>
      </c>
      <c r="D22" s="65">
        <f>'Cuenta de Pérdidas y Ganancias'!D9+(('Cuenta de Pérdidas y Ganancias'!D12*(1+'Entrada datos y Explicaciones'!$B$50)))</f>
        <v>3480</v>
      </c>
      <c r="E22" s="16"/>
    </row>
    <row r="23" spans="1:5" ht="12.75">
      <c r="A23" s="62" t="s">
        <v>49</v>
      </c>
      <c r="B23" s="63">
        <v>0</v>
      </c>
      <c r="C23" s="63">
        <v>0</v>
      </c>
      <c r="D23" s="65">
        <v>0</v>
      </c>
      <c r="E23" s="16"/>
    </row>
    <row r="24" spans="1:5" ht="12.75">
      <c r="A24" s="62" t="s">
        <v>50</v>
      </c>
      <c r="B24" s="63">
        <f>+N8</f>
        <v>0</v>
      </c>
      <c r="C24" s="63">
        <f>+B24</f>
        <v>0</v>
      </c>
      <c r="D24" s="65">
        <f>+C24</f>
        <v>0</v>
      </c>
      <c r="E24" s="16"/>
    </row>
    <row r="25" spans="1:5" ht="12.75">
      <c r="A25" s="62" t="s">
        <v>231</v>
      </c>
      <c r="B25" s="63">
        <f>+N9</f>
        <v>0</v>
      </c>
      <c r="C25" s="131">
        <f>IF(+'Liquidación de IVA'!C27&gt;0,+'Liquidación de IVA'!C38+'Liquidación de IVA'!C27,+'Liquidación de IVA'!C38)</f>
        <v>0</v>
      </c>
      <c r="D25" s="142">
        <f>IF(+'Liquidación de IVA'!C36&gt;0,+'Liquidación de IVA'!C50+'Liquidación de IVA'!C36,+'Liquidación de IVA'!C50)</f>
        <v>0</v>
      </c>
      <c r="E25" s="16"/>
    </row>
    <row r="26" spans="1:5" ht="12.75">
      <c r="A26" s="62" t="s">
        <v>51</v>
      </c>
      <c r="B26" s="63">
        <v>0</v>
      </c>
      <c r="C26" s="63">
        <f>+'Cuenta de Pérdidas y Ganancias'!B20</f>
        <v>0</v>
      </c>
      <c r="D26" s="65">
        <f>+'Cuenta de Pérdidas y Ganancias'!C20</f>
        <v>0</v>
      </c>
      <c r="E26" s="16"/>
    </row>
    <row r="27" spans="1:5" ht="12.75">
      <c r="A27" s="62" t="s">
        <v>52</v>
      </c>
      <c r="B27" s="63">
        <f>N11</f>
        <v>0</v>
      </c>
      <c r="C27" s="63">
        <f>+'Cuenta de Pérdidas y Ganancias'!C8*1.18</f>
        <v>0</v>
      </c>
      <c r="D27" s="65">
        <f>+'Cuenta de Pérdidas y Ganancias'!D8*1.18</f>
        <v>0</v>
      </c>
      <c r="E27" s="16"/>
    </row>
    <row r="28" spans="1:5" ht="12.75">
      <c r="A28" s="66" t="s">
        <v>53</v>
      </c>
      <c r="B28" s="67">
        <f>SUM(B20:B27)</f>
        <v>0</v>
      </c>
      <c r="C28" s="67">
        <f>SUM(C20:C27)</f>
        <v>600</v>
      </c>
      <c r="D28" s="68">
        <f>SUM(D20:D27)</f>
        <v>3480</v>
      </c>
      <c r="E28" s="18"/>
    </row>
    <row r="29" spans="1:5" ht="15.75" thickBot="1">
      <c r="A29" s="229" t="s">
        <v>54</v>
      </c>
      <c r="B29" s="230">
        <f>+B19-B28</f>
        <v>0</v>
      </c>
      <c r="C29" s="230">
        <f>+C19-C28</f>
        <v>-600</v>
      </c>
      <c r="D29" s="231">
        <f>+D19-D28</f>
        <v>-4080</v>
      </c>
      <c r="E29" s="16"/>
    </row>
    <row r="30" spans="1:5" ht="13.5" thickBot="1">
      <c r="A30" s="16"/>
      <c r="B30" s="16"/>
      <c r="C30" s="16"/>
      <c r="D30" s="16"/>
      <c r="E30" s="16"/>
    </row>
    <row r="31" spans="1:8" ht="13.5" customHeight="1" thickBot="1">
      <c r="A31" s="219" t="s">
        <v>104</v>
      </c>
      <c r="B31" s="82"/>
      <c r="C31" s="82"/>
      <c r="D31" s="82"/>
      <c r="E31" s="82"/>
      <c r="F31" s="82"/>
      <c r="G31" s="82"/>
      <c r="H31" s="82"/>
    </row>
    <row r="32" spans="1:9" ht="12.75">
      <c r="A32" s="309" t="s">
        <v>282</v>
      </c>
      <c r="B32" s="310"/>
      <c r="C32" s="310"/>
      <c r="D32" s="310"/>
      <c r="E32" s="310"/>
      <c r="F32" s="310"/>
      <c r="G32" s="310"/>
      <c r="H32" s="311"/>
      <c r="I32" s="16"/>
    </row>
    <row r="33" spans="1:9" ht="12.75">
      <c r="A33" s="312" t="s">
        <v>283</v>
      </c>
      <c r="B33" s="313"/>
      <c r="C33" s="313"/>
      <c r="D33" s="313"/>
      <c r="E33" s="313"/>
      <c r="F33" s="313"/>
      <c r="G33" s="313"/>
      <c r="H33" s="314"/>
      <c r="I33" s="16"/>
    </row>
    <row r="34" spans="1:8" ht="13.5" thickBot="1">
      <c r="A34" s="315"/>
      <c r="B34" s="316"/>
      <c r="C34" s="316"/>
      <c r="D34" s="316"/>
      <c r="E34" s="316"/>
      <c r="F34" s="316"/>
      <c r="G34" s="316"/>
      <c r="H34" s="317"/>
    </row>
    <row r="35" spans="1:9" ht="13.5" thickBot="1">
      <c r="A35" s="35"/>
      <c r="B35" s="16"/>
      <c r="C35" s="16"/>
      <c r="G35" s="16"/>
      <c r="H35" s="16"/>
      <c r="I35" s="16"/>
    </row>
    <row r="36" spans="1:9" ht="13.5" thickBot="1">
      <c r="A36" s="216" t="s">
        <v>284</v>
      </c>
      <c r="B36" s="217"/>
      <c r="C36" s="216">
        <f>IF($C$38=1,$B$7,IF($C$38=2,SUM($B$7:$C$7),IF($C$38=3,SUM($B$7:$D$7),IF($C$38=4,SUM($B$7:$E$7),IF($C$38=5,SUM($B$7:$F$7),IF($C$38=6,SUM($B$7:$G$7),IF($C$38=7,SUM($B$7:$H$7))))))))</f>
        <v>0</v>
      </c>
      <c r="D36" s="216" t="s">
        <v>285</v>
      </c>
      <c r="E36" s="217"/>
      <c r="F36" s="217"/>
      <c r="G36" s="217"/>
      <c r="H36" s="218"/>
      <c r="I36" s="16"/>
    </row>
    <row r="37" ht="13.5" thickBot="1"/>
    <row r="38" spans="1:3" ht="13.5" thickBot="1">
      <c r="A38" s="5" t="s">
        <v>296</v>
      </c>
      <c r="C38" s="284">
        <v>3</v>
      </c>
    </row>
    <row r="39" ht="12.75">
      <c r="A39" s="5" t="s">
        <v>308</v>
      </c>
    </row>
  </sheetData>
  <sheetProtection/>
  <mergeCells count="3">
    <mergeCell ref="A32:H32"/>
    <mergeCell ref="A33:H33"/>
    <mergeCell ref="A34:H34"/>
  </mergeCells>
  <dataValidations count="1">
    <dataValidation type="list" allowBlank="1" showInputMessage="1" showErrorMessage="1" sqref="C38">
      <formula1>"1,2,3,4,5,6,7,8,9"</formula1>
    </dataValidation>
  </dataValidations>
  <printOptions/>
  <pageMargins left="0.7480314960629921" right="0.7480314960629921" top="0.984251968503937" bottom="0.984251968503937" header="0" footer="0"/>
  <pageSetup horizontalDpi="600" verticalDpi="600" orientation="landscape" paperSize="9" scale="60" r:id="rId3"/>
  <headerFooter alignWithMargins="0">
    <oddHeader>&amp;L&amp;G&amp;R&amp;G</oddHeader>
    <oddFooter>&amp;L&amp;G&amp;C&amp;G</oddFooter>
  </headerFooter>
  <ignoredErrors>
    <ignoredError sqref="N4 N9" formula="1"/>
  </ignoredErrors>
  <drawing r:id="rId1"/>
  <legacyDrawingHF r:id="rId2"/>
</worksheet>
</file>

<file path=xl/worksheets/sheet6.xml><?xml version="1.0" encoding="utf-8"?>
<worksheet xmlns="http://schemas.openxmlformats.org/spreadsheetml/2006/main" xmlns:r="http://schemas.openxmlformats.org/officeDocument/2006/relationships">
  <dimension ref="A1:I47"/>
  <sheetViews>
    <sheetView zoomScalePageLayoutView="0" workbookViewId="0" topLeftCell="A1">
      <selection activeCell="F7" sqref="F7"/>
    </sheetView>
  </sheetViews>
  <sheetFormatPr defaultColWidth="11.421875" defaultRowHeight="12.75"/>
  <cols>
    <col min="1" max="1" width="62.8515625" style="0" customWidth="1"/>
    <col min="2" max="2" width="13.28125" style="13" customWidth="1"/>
    <col min="3" max="3" width="14.57421875" style="13" customWidth="1"/>
    <col min="4" max="4" width="17.57421875" style="13" customWidth="1"/>
    <col min="5" max="5" width="11.8515625" style="0" bestFit="1" customWidth="1"/>
    <col min="6" max="6" width="12.8515625" style="0" bestFit="1" customWidth="1"/>
    <col min="7" max="7" width="17.00390625" style="0" customWidth="1"/>
    <col min="8" max="8" width="12.8515625" style="0" bestFit="1" customWidth="1"/>
  </cols>
  <sheetData>
    <row r="1" spans="1:4" ht="36.75" customHeight="1">
      <c r="A1" s="318" t="s">
        <v>245</v>
      </c>
      <c r="B1" s="319"/>
      <c r="C1" s="319"/>
      <c r="D1" s="320"/>
    </row>
    <row r="2" spans="1:5" ht="15.75" customHeight="1">
      <c r="A2" s="232"/>
      <c r="B2" s="233" t="s">
        <v>0</v>
      </c>
      <c r="C2" s="233" t="s">
        <v>1</v>
      </c>
      <c r="D2" s="233" t="s">
        <v>21</v>
      </c>
      <c r="E2" s="15"/>
    </row>
    <row r="3" spans="1:5" ht="16.5" customHeight="1">
      <c r="A3" s="234" t="s">
        <v>156</v>
      </c>
      <c r="B3" s="235">
        <f>SUM(B4:B5)</f>
        <v>0</v>
      </c>
      <c r="C3" s="235">
        <f>SUM(C4:C5)</f>
        <v>0</v>
      </c>
      <c r="D3" s="235">
        <f>SUM(D4:D5)</f>
        <v>0</v>
      </c>
      <c r="E3" s="15"/>
    </row>
    <row r="4" spans="1:5" ht="16.5" customHeight="1">
      <c r="A4" s="89" t="s">
        <v>150</v>
      </c>
      <c r="B4" s="59">
        <f>'Entrada datos y Explicaciones'!B90</f>
        <v>0</v>
      </c>
      <c r="C4" s="59">
        <f>B4*1.2</f>
        <v>0</v>
      </c>
      <c r="D4" s="59">
        <f>C4*1.2</f>
        <v>0</v>
      </c>
      <c r="E4" s="17"/>
    </row>
    <row r="5" spans="1:5" ht="16.5" customHeight="1">
      <c r="A5" s="89" t="s">
        <v>151</v>
      </c>
      <c r="B5" s="61"/>
      <c r="C5" s="61">
        <f>B5*120%</f>
        <v>0</v>
      </c>
      <c r="D5" s="61">
        <f>C5*120%</f>
        <v>0</v>
      </c>
      <c r="E5" s="15"/>
    </row>
    <row r="6" spans="1:5" ht="16.5" customHeight="1">
      <c r="A6" s="234" t="s">
        <v>157</v>
      </c>
      <c r="B6" s="235">
        <f>SUM(B7:B8)</f>
        <v>0</v>
      </c>
      <c r="C6" s="235">
        <f>SUM(C7:C8)</f>
        <v>0</v>
      </c>
      <c r="D6" s="235">
        <f>SUM(D7:D8)</f>
        <v>0</v>
      </c>
      <c r="E6" s="15"/>
    </row>
    <row r="7" spans="1:5" ht="16.5" customHeight="1">
      <c r="A7" s="57" t="s">
        <v>152</v>
      </c>
      <c r="B7" s="94">
        <f>+'Entrada datos y Explicaciones'!B70</f>
        <v>0</v>
      </c>
      <c r="C7" s="58">
        <f>B7*120%</f>
        <v>0</v>
      </c>
      <c r="D7" s="58">
        <f>C7*120%</f>
        <v>0</v>
      </c>
      <c r="E7" s="15"/>
    </row>
    <row r="8" spans="1:5" ht="16.5" customHeight="1">
      <c r="A8" s="57" t="s">
        <v>153</v>
      </c>
      <c r="B8" s="58"/>
      <c r="C8" s="58"/>
      <c r="D8" s="58"/>
      <c r="E8" s="15"/>
    </row>
    <row r="9" spans="1:5" ht="16.5" customHeight="1">
      <c r="A9" s="234" t="s">
        <v>158</v>
      </c>
      <c r="B9" s="235">
        <f>SUM(B10:B11)</f>
        <v>0</v>
      </c>
      <c r="C9" s="235">
        <f>SUM(C10:C11)</f>
        <v>600</v>
      </c>
      <c r="D9" s="235">
        <f>SUM(D10:D11)</f>
        <v>3480</v>
      </c>
      <c r="E9" s="15"/>
    </row>
    <row r="10" spans="1:5" ht="16.5" customHeight="1">
      <c r="A10" s="89" t="s">
        <v>167</v>
      </c>
      <c r="B10" s="59">
        <f>+'Gastos de Personal'!B25</f>
        <v>0</v>
      </c>
      <c r="C10" s="59">
        <f>+'Gastos de Personal'!C25</f>
        <v>0</v>
      </c>
      <c r="D10" s="59">
        <f>+'Gastos de Personal'!D25</f>
        <v>0</v>
      </c>
      <c r="E10" s="15"/>
    </row>
    <row r="11" spans="1:5" ht="16.5" customHeight="1">
      <c r="A11" s="91" t="s">
        <v>154</v>
      </c>
      <c r="B11" s="59">
        <f>+'Gastos de Personal'!B26</f>
        <v>0</v>
      </c>
      <c r="C11" s="59">
        <f>+'Gastos de Personal'!C26</f>
        <v>600</v>
      </c>
      <c r="D11" s="59">
        <f>+'Gastos de Personal'!D26</f>
        <v>3480</v>
      </c>
      <c r="E11" s="15"/>
    </row>
    <row r="12" spans="1:5" ht="16.5" customHeight="1">
      <c r="A12" s="234" t="s">
        <v>159</v>
      </c>
      <c r="B12" s="235">
        <f>SUM(B13:B15)</f>
        <v>0</v>
      </c>
      <c r="C12" s="235">
        <f>SUM(C13:C15)</f>
        <v>0</v>
      </c>
      <c r="D12" s="235">
        <f>SUM(D13:D15)</f>
        <v>0</v>
      </c>
      <c r="E12" s="15"/>
    </row>
    <row r="13" spans="1:5" ht="16.5" customHeight="1">
      <c r="A13" s="89" t="s">
        <v>168</v>
      </c>
      <c r="B13" s="94">
        <f>+'Entrada datos y Explicaciones'!B53-B9</f>
        <v>0</v>
      </c>
      <c r="C13" s="58">
        <f>+(B13-'Entrada datos y Explicaciones'!B45)*1.05</f>
        <v>0</v>
      </c>
      <c r="D13" s="58">
        <f>+C13*105%</f>
        <v>0</v>
      </c>
      <c r="E13" s="15"/>
    </row>
    <row r="14" spans="1:5" ht="16.5" customHeight="1">
      <c r="A14" s="57" t="s">
        <v>155</v>
      </c>
      <c r="B14" s="92"/>
      <c r="C14" s="92"/>
      <c r="D14" s="92"/>
      <c r="E14" s="15"/>
    </row>
    <row r="15" spans="1:5" ht="16.5" customHeight="1">
      <c r="A15" s="102" t="s">
        <v>206</v>
      </c>
      <c r="B15" s="135"/>
      <c r="C15" s="59"/>
      <c r="D15" s="59"/>
      <c r="E15" s="15"/>
    </row>
    <row r="16" spans="1:9" s="1" customFormat="1" ht="16.5" customHeight="1">
      <c r="A16" s="234" t="s">
        <v>182</v>
      </c>
      <c r="B16" s="235">
        <f>+D40</f>
        <v>0</v>
      </c>
      <c r="C16" s="235">
        <f>+B16</f>
        <v>0</v>
      </c>
      <c r="D16" s="235">
        <f>+C16</f>
        <v>0</v>
      </c>
      <c r="E16" s="85"/>
      <c r="F16"/>
      <c r="G16"/>
      <c r="H16"/>
      <c r="I16"/>
    </row>
    <row r="17" spans="1:5" ht="16.5" customHeight="1">
      <c r="A17" s="234" t="s">
        <v>220</v>
      </c>
      <c r="B17" s="235">
        <f>+B3-B6-B9-B12-B16</f>
        <v>0</v>
      </c>
      <c r="C17" s="235">
        <f>+C3-C6-C9-C12-C16</f>
        <v>-600</v>
      </c>
      <c r="D17" s="235">
        <f>+D3-D6-D9-D12-D16</f>
        <v>-3480</v>
      </c>
      <c r="E17" s="15"/>
    </row>
    <row r="18" spans="1:5" ht="12.75">
      <c r="A18" s="60" t="s">
        <v>162</v>
      </c>
      <c r="B18" s="61">
        <f>-Préstamo!E16</f>
        <v>0</v>
      </c>
      <c r="C18" s="61">
        <f>-Préstamo!E28</f>
        <v>0</v>
      </c>
      <c r="D18" s="61">
        <f>-Préstamo!E40</f>
        <v>0</v>
      </c>
      <c r="E18" s="15"/>
    </row>
    <row r="19" spans="1:5" ht="15.75" customHeight="1">
      <c r="A19" s="234" t="s">
        <v>160</v>
      </c>
      <c r="B19" s="235">
        <f>+B17-B18</f>
        <v>0</v>
      </c>
      <c r="C19" s="235">
        <f>+C17-C18</f>
        <v>-600</v>
      </c>
      <c r="D19" s="235">
        <f>+D17-D18</f>
        <v>-3480</v>
      </c>
      <c r="E19" s="15"/>
    </row>
    <row r="20" spans="1:5" ht="12.75">
      <c r="A20" s="60" t="s">
        <v>163</v>
      </c>
      <c r="B20" s="61">
        <f>IF(+B19*25%&gt;0,+B19*25%,0)</f>
        <v>0</v>
      </c>
      <c r="C20" s="61">
        <f>IF(+C19*25%&gt;0,+C19*25%,0)</f>
        <v>0</v>
      </c>
      <c r="D20" s="61">
        <f>IF(+D19*25%&gt;0,+D19*25%,0)</f>
        <v>0</v>
      </c>
      <c r="E20" s="15"/>
    </row>
    <row r="21" spans="1:5" ht="12.75">
      <c r="A21" s="234" t="s">
        <v>161</v>
      </c>
      <c r="B21" s="235">
        <f>+B19-B20</f>
        <v>0</v>
      </c>
      <c r="C21" s="235">
        <f>+C19-C20</f>
        <v>-600</v>
      </c>
      <c r="D21" s="235">
        <f>+D19-D20</f>
        <v>-3480</v>
      </c>
      <c r="E21" s="15"/>
    </row>
    <row r="22" spans="5:8" ht="12.75">
      <c r="E22" s="15"/>
      <c r="F22" s="15"/>
      <c r="G22" s="16"/>
      <c r="H22" s="16"/>
    </row>
    <row r="23" spans="1:8" ht="39.75" customHeight="1">
      <c r="A23" s="125" t="s">
        <v>169</v>
      </c>
      <c r="B23"/>
      <c r="C23"/>
      <c r="D23"/>
      <c r="E23" s="15"/>
      <c r="F23" s="15"/>
      <c r="G23" s="15"/>
      <c r="H23" s="15"/>
    </row>
    <row r="24" spans="1:4" ht="12.75">
      <c r="A24" s="125" t="s">
        <v>266</v>
      </c>
      <c r="B24"/>
      <c r="C24"/>
      <c r="D24"/>
    </row>
    <row r="25" ht="12.75">
      <c r="A25" s="98" t="s">
        <v>221</v>
      </c>
    </row>
    <row r="26" ht="13.5" customHeight="1"/>
    <row r="28" spans="1:4" s="90" customFormat="1" ht="12.75">
      <c r="A28" s="234" t="s">
        <v>261</v>
      </c>
      <c r="B28" s="235" t="s">
        <v>262</v>
      </c>
      <c r="C28" s="235" t="s">
        <v>263</v>
      </c>
      <c r="D28" s="236" t="s">
        <v>264</v>
      </c>
    </row>
    <row r="29" spans="1:4" s="90" customFormat="1" ht="12.75">
      <c r="A29" s="138" t="str">
        <f>+'Plan de Inversiones '!A5</f>
        <v>Patentes, licencias y marcas</v>
      </c>
      <c r="B29" s="138">
        <f>+'Plan de Inversiones '!B5</f>
        <v>0</v>
      </c>
      <c r="C29" s="139">
        <v>0.15</v>
      </c>
      <c r="D29" s="138">
        <f>+B29*C29</f>
        <v>0</v>
      </c>
    </row>
    <row r="30" spans="1:4" s="90" customFormat="1" ht="12.75">
      <c r="A30" s="138" t="str">
        <f>+'Plan de Inversiones '!A6</f>
        <v>Derechos de traspaso</v>
      </c>
      <c r="B30" s="138">
        <f>+'Plan de Inversiones '!B6</f>
        <v>0</v>
      </c>
      <c r="C30" s="139">
        <v>0.1</v>
      </c>
      <c r="D30" s="138">
        <f aca="true" t="shared" si="0" ref="D30:D39">+B30*C30</f>
        <v>0</v>
      </c>
    </row>
    <row r="31" spans="1:4" s="90" customFormat="1" ht="12.75">
      <c r="A31" s="138" t="str">
        <f>+'Plan de Inversiones '!A7</f>
        <v>Aplicaciones informáticas</v>
      </c>
      <c r="B31" s="138">
        <f>+'Plan de Inversiones '!B7</f>
        <v>0</v>
      </c>
      <c r="C31" s="139">
        <v>0.26</v>
      </c>
      <c r="D31" s="138">
        <f t="shared" si="0"/>
        <v>0</v>
      </c>
    </row>
    <row r="32" spans="1:4" s="90" customFormat="1" ht="12.75">
      <c r="A32" s="138" t="str">
        <f>+'Plan de Inversiones '!A8</f>
        <v>Otros</v>
      </c>
      <c r="B32" s="138">
        <f>+'Plan de Inversiones '!B8</f>
        <v>0</v>
      </c>
      <c r="C32" s="139">
        <v>0.15</v>
      </c>
      <c r="D32" s="138">
        <f t="shared" si="0"/>
        <v>0</v>
      </c>
    </row>
    <row r="33" spans="1:4" ht="12.75">
      <c r="A33" s="138" t="str">
        <f>+'Plan de Inversiones '!A11</f>
        <v>Construcciones</v>
      </c>
      <c r="B33" s="138">
        <f>+'Plan de Inversiones '!B11</f>
        <v>0</v>
      </c>
      <c r="C33" s="139">
        <v>0.2</v>
      </c>
      <c r="D33" s="138">
        <f t="shared" si="0"/>
        <v>0</v>
      </c>
    </row>
    <row r="34" spans="1:4" ht="12.75">
      <c r="A34" s="138" t="str">
        <f>+'Plan de Inversiones '!A12</f>
        <v>Maquinaria</v>
      </c>
      <c r="B34" s="138">
        <f>+'Plan de Inversiones '!B12</f>
        <v>0</v>
      </c>
      <c r="C34" s="139">
        <v>0.12</v>
      </c>
      <c r="D34" s="138">
        <f t="shared" si="0"/>
        <v>0</v>
      </c>
    </row>
    <row r="35" spans="1:4" ht="12.75">
      <c r="A35" s="138" t="str">
        <f>+'Plan de Inversiones '!A13</f>
        <v>Herramientas y útiles</v>
      </c>
      <c r="B35" s="138">
        <f>+'Plan de Inversiones '!B13</f>
        <v>0</v>
      </c>
      <c r="C35" s="139">
        <v>0.3</v>
      </c>
      <c r="D35" s="138">
        <f t="shared" si="0"/>
        <v>0</v>
      </c>
    </row>
    <row r="36" spans="1:5" ht="12.75">
      <c r="A36" s="138" t="str">
        <f>+'Plan de Inversiones '!A14</f>
        <v>Mobiliario</v>
      </c>
      <c r="B36" s="138">
        <f>+'Plan de Inversiones '!B14</f>
        <v>0</v>
      </c>
      <c r="C36" s="139">
        <v>0.1</v>
      </c>
      <c r="D36" s="138">
        <f t="shared" si="0"/>
        <v>0</v>
      </c>
      <c r="E36" s="93"/>
    </row>
    <row r="37" spans="1:4" ht="12.75">
      <c r="A37" s="138" t="str">
        <f>+'Plan de Inversiones '!A15</f>
        <v>Equipos informáticos</v>
      </c>
      <c r="B37" s="138">
        <f>+'Plan de Inversiones '!B15</f>
        <v>0</v>
      </c>
      <c r="C37" s="139">
        <v>0.26</v>
      </c>
      <c r="D37" s="138">
        <f t="shared" si="0"/>
        <v>0</v>
      </c>
    </row>
    <row r="38" spans="1:4" ht="12.75">
      <c r="A38" s="138" t="str">
        <f>+'Plan de Inversiones '!A16</f>
        <v>Elementos de transporte</v>
      </c>
      <c r="B38" s="138">
        <f>+'Plan de Inversiones '!B16</f>
        <v>0</v>
      </c>
      <c r="C38" s="139">
        <v>0.16</v>
      </c>
      <c r="D38" s="138">
        <f t="shared" si="0"/>
        <v>0</v>
      </c>
    </row>
    <row r="39" spans="1:4" s="93" customFormat="1" ht="12.75">
      <c r="A39" s="138" t="str">
        <f>+'Plan de Inversiones '!A17</f>
        <v>Otros</v>
      </c>
      <c r="B39" s="138">
        <f>+'Plan de Inversiones '!B17</f>
        <v>0</v>
      </c>
      <c r="C39" s="139">
        <v>0.1</v>
      </c>
      <c r="D39" s="138">
        <f t="shared" si="0"/>
        <v>0</v>
      </c>
    </row>
    <row r="40" spans="1:4" s="93" customFormat="1" ht="12.75">
      <c r="A40" s="234" t="s">
        <v>265</v>
      </c>
      <c r="B40" s="235">
        <f>SUM(B29:B39)</f>
        <v>0</v>
      </c>
      <c r="C40" s="237"/>
      <c r="D40" s="235">
        <f>SUM(D29:D39)</f>
        <v>0</v>
      </c>
    </row>
    <row r="41" spans="1:4" s="93" customFormat="1" ht="12.75">
      <c r="A41"/>
      <c r="B41" s="13"/>
      <c r="C41" s="13"/>
      <c r="D41" s="13"/>
    </row>
    <row r="42" spans="1:4" s="88" customFormat="1" ht="12.75">
      <c r="A42"/>
      <c r="B42" s="13"/>
      <c r="C42" s="13"/>
      <c r="D42" s="13"/>
    </row>
    <row r="43" spans="1:4" s="88" customFormat="1" ht="12.75">
      <c r="A43"/>
      <c r="B43" s="13"/>
      <c r="C43" s="13"/>
      <c r="D43" s="13"/>
    </row>
    <row r="44" spans="1:4" s="88" customFormat="1" ht="12.75">
      <c r="A44"/>
      <c r="B44" s="13"/>
      <c r="C44" s="13"/>
      <c r="D44" s="13"/>
    </row>
    <row r="45" spans="1:4" s="88" customFormat="1" ht="12.75">
      <c r="A45"/>
      <c r="B45" s="13"/>
      <c r="C45" s="13"/>
      <c r="D45" s="13"/>
    </row>
    <row r="46" spans="1:4" s="88" customFormat="1" ht="12.75">
      <c r="A46"/>
      <c r="B46" s="13"/>
      <c r="C46" s="13"/>
      <c r="D46" s="13"/>
    </row>
    <row r="47" spans="1:4" s="88" customFormat="1" ht="12.75">
      <c r="A47"/>
      <c r="B47" s="13"/>
      <c r="C47" s="13"/>
      <c r="D47" s="13"/>
    </row>
  </sheetData>
  <sheetProtection/>
  <mergeCells count="1">
    <mergeCell ref="A1:D1"/>
  </mergeCells>
  <printOptions/>
  <pageMargins left="0.7480314960629921" right="0.7480314960629921" top="0.984251968503937" bottom="0.984251968503937" header="0" footer="0"/>
  <pageSetup horizontalDpi="600" verticalDpi="600" orientation="portrait" paperSize="9" scale="64" r:id="rId3"/>
  <headerFooter alignWithMargins="0">
    <oddHeader>&amp;L&amp;G&amp;R&amp;G</oddHeader>
    <oddFooter>&amp;L&amp;G&amp;C&amp;G</oddFooter>
  </headerFooter>
  <colBreaks count="1" manualBreakCount="1">
    <brk id="4" max="65535" man="1"/>
  </colBreaks>
  <drawing r:id="rId1"/>
  <legacyDrawingHF r:id="rId2"/>
</worksheet>
</file>

<file path=xl/worksheets/sheet7.xml><?xml version="1.0" encoding="utf-8"?>
<worksheet xmlns="http://schemas.openxmlformats.org/spreadsheetml/2006/main" xmlns:r="http://schemas.openxmlformats.org/officeDocument/2006/relationships">
  <dimension ref="A1:I51"/>
  <sheetViews>
    <sheetView zoomScalePageLayoutView="0" workbookViewId="0" topLeftCell="A1">
      <selection activeCell="A1" sqref="A1:G4"/>
    </sheetView>
  </sheetViews>
  <sheetFormatPr defaultColWidth="11.421875" defaultRowHeight="12.75"/>
  <cols>
    <col min="1" max="1" width="48.140625" style="0" customWidth="1"/>
    <col min="2" max="2" width="12.140625" style="5" customWidth="1"/>
    <col min="3" max="3" width="11.421875" style="5" customWidth="1"/>
    <col min="4" max="4" width="11.8515625" style="0" bestFit="1" customWidth="1"/>
  </cols>
  <sheetData>
    <row r="1" spans="1:4" ht="48" customHeight="1">
      <c r="A1" s="321" t="s">
        <v>307</v>
      </c>
      <c r="B1" s="322"/>
      <c r="C1" s="322"/>
      <c r="D1" s="323"/>
    </row>
    <row r="2" spans="1:4" ht="27" customHeight="1" thickBot="1">
      <c r="A2" s="238"/>
      <c r="B2" s="239" t="s">
        <v>105</v>
      </c>
      <c r="C2" s="239" t="s">
        <v>63</v>
      </c>
      <c r="D2" s="240" t="s">
        <v>106</v>
      </c>
    </row>
    <row r="3" spans="1:4" ht="5.25" customHeight="1" thickBot="1">
      <c r="A3" s="28"/>
      <c r="B3" s="36"/>
      <c r="C3" s="36"/>
      <c r="D3" s="28"/>
    </row>
    <row r="4" spans="1:5" s="1" customFormat="1" ht="15.75" customHeight="1" thickBot="1">
      <c r="A4" s="241" t="s">
        <v>133</v>
      </c>
      <c r="B4" s="70"/>
      <c r="C4" s="70"/>
      <c r="D4" s="70"/>
      <c r="E4" s="56"/>
    </row>
    <row r="5" spans="1:4" ht="18.75" customHeight="1">
      <c r="A5" s="38" t="s">
        <v>67</v>
      </c>
      <c r="B5" s="41"/>
      <c r="C5" s="71">
        <f>+'Plan de Inversiones '!B25</f>
        <v>0</v>
      </c>
      <c r="D5" s="44">
        <f>+B5+C5</f>
        <v>0</v>
      </c>
    </row>
    <row r="6" spans="1:5" ht="18.75" customHeight="1">
      <c r="A6" s="24" t="s">
        <v>70</v>
      </c>
      <c r="B6" s="19">
        <f>+('Ppto de Tesorería Año 1'!B3+'Ppto de Tesorería Año 1'!C3+'Ppto de Tesorería Año 1'!D3)/(1+'Entrada datos y Explicaciones'!$B$91)</f>
        <v>0</v>
      </c>
      <c r="C6" s="19">
        <f>+B6*'Entrada datos y Explicaciones'!$B$91</f>
        <v>0</v>
      </c>
      <c r="D6" s="39">
        <f>+B6+C6</f>
        <v>0</v>
      </c>
      <c r="E6" s="5"/>
    </row>
    <row r="7" spans="1:5" ht="18.75" customHeight="1">
      <c r="A7" s="24" t="s">
        <v>242</v>
      </c>
      <c r="B7" s="19">
        <f>('Ppto de Tesorería Año 1'!B6+'Ppto de Tesorería Año 1'!C6+'Ppto de Tesorería Año 1'!D6+'Ppto de Tesorería Año 1'!B11+'Ppto de Tesorería Año 1'!C11+'Ppto de Tesorería Año 1'!D11)/(1+'Entrada datos y Explicaciones'!$B$71)</f>
        <v>0</v>
      </c>
      <c r="C7" s="19">
        <f>+B7*'Entrada datos y Explicaciones'!$B$71</f>
        <v>0</v>
      </c>
      <c r="D7" s="39">
        <f>+B7+C7</f>
        <v>0</v>
      </c>
      <c r="E7" s="5"/>
    </row>
    <row r="8" spans="1:4" ht="18.75" customHeight="1">
      <c r="A8" s="24" t="s">
        <v>68</v>
      </c>
      <c r="B8" s="19">
        <f>+('Entrada datos y Explicaciones'!B47-'Entrada datos y Explicaciones'!B46)+(('Entrada datos y Explicaciones'!B47-'Entrada datos y Explicaciones'!B46-'Entrada datos y Explicaciones'!B45)*2)</f>
        <v>0</v>
      </c>
      <c r="C8" s="19">
        <f>+B8*+'Entrada datos y Explicaciones'!$B$50</f>
        <v>0</v>
      </c>
      <c r="D8" s="39">
        <f>+B8+C8</f>
        <v>0</v>
      </c>
    </row>
    <row r="9" spans="1:4" ht="13.5" thickBot="1">
      <c r="A9" s="242" t="s">
        <v>69</v>
      </c>
      <c r="B9" s="42"/>
      <c r="C9" s="243">
        <f>+C6-C5-C7-C8</f>
        <v>0</v>
      </c>
      <c r="D9" s="43"/>
    </row>
    <row r="10" spans="1:4" ht="5.25" customHeight="1" thickBot="1">
      <c r="A10" s="28"/>
      <c r="B10" s="36"/>
      <c r="C10" s="36"/>
      <c r="D10" s="28"/>
    </row>
    <row r="11" spans="1:4" ht="18.75" customHeight="1">
      <c r="A11" s="38" t="s">
        <v>234</v>
      </c>
      <c r="B11" s="41"/>
      <c r="C11" s="41">
        <f>IF(C9&lt;0,C9,0)</f>
        <v>0</v>
      </c>
      <c r="D11" s="23"/>
    </row>
    <row r="12" spans="1:9" ht="18.75" customHeight="1">
      <c r="A12" s="24" t="s">
        <v>72</v>
      </c>
      <c r="B12" s="19">
        <f>+('Ppto de Tesorería Año 1'!E3+'Ppto de Tesorería Año 1'!F3+'Ppto de Tesorería Año 1'!G3)/(1+'Entrada datos y Explicaciones'!$B$91)</f>
        <v>0</v>
      </c>
      <c r="C12" s="19">
        <f>+B12*'Entrada datos y Explicaciones'!B$91</f>
        <v>0</v>
      </c>
      <c r="D12" s="39">
        <f>+B12+C12</f>
        <v>0</v>
      </c>
      <c r="H12" s="163"/>
      <c r="I12" s="5"/>
    </row>
    <row r="13" spans="1:4" ht="18.75" customHeight="1">
      <c r="A13" s="24" t="s">
        <v>62</v>
      </c>
      <c r="B13" s="19">
        <f>('Ppto de Tesorería Año 1'!E6+'Ppto de Tesorería Año 1'!F6+'Ppto de Tesorería Año 1'!G6+'Ppto de Tesorería Año 1'!E11+'Ppto de Tesorería Año 1'!F11+'Ppto de Tesorería Año 1'!G11)/(1+'Entrada datos y Explicaciones'!$B$71)</f>
        <v>0</v>
      </c>
      <c r="C13" s="19">
        <f>+B13*'Entrada datos y Explicaciones'!B$71</f>
        <v>0</v>
      </c>
      <c r="D13" s="39">
        <f>+B13+C13</f>
        <v>0</v>
      </c>
    </row>
    <row r="14" spans="1:4" ht="18.75" customHeight="1">
      <c r="A14" s="24" t="s">
        <v>68</v>
      </c>
      <c r="B14" s="19">
        <f>+(('Entrada datos y Explicaciones'!B52*3)-('Entrada datos y Explicaciones'!B38*3))/(1+'Entrada datos y Explicaciones'!$B$50)</f>
        <v>0</v>
      </c>
      <c r="C14" s="19">
        <f>+B14*+'Entrada datos y Explicaciones'!$B$50</f>
        <v>0</v>
      </c>
      <c r="D14" s="39">
        <f>+B14+C14</f>
        <v>0</v>
      </c>
    </row>
    <row r="15" spans="1:4" ht="14.25" customHeight="1" thickBot="1">
      <c r="A15" s="242" t="s">
        <v>71</v>
      </c>
      <c r="B15" s="42"/>
      <c r="C15" s="243">
        <f>+C12+C11-C13-C14</f>
        <v>0</v>
      </c>
      <c r="D15" s="43"/>
    </row>
    <row r="16" spans="2:3" s="28" customFormat="1" ht="5.25" customHeight="1" thickBot="1">
      <c r="B16" s="36"/>
      <c r="C16" s="36"/>
    </row>
    <row r="17" spans="1:4" ht="18.75" customHeight="1">
      <c r="A17" s="38" t="s">
        <v>235</v>
      </c>
      <c r="B17" s="41"/>
      <c r="C17" s="41">
        <f>IF(C15&lt;0,C15,0)</f>
        <v>0</v>
      </c>
      <c r="D17" s="23"/>
    </row>
    <row r="18" spans="1:4" ht="18.75" customHeight="1">
      <c r="A18" s="24" t="s">
        <v>73</v>
      </c>
      <c r="B18" s="19">
        <f>+('Ppto de Tesorería Año 1'!H3+'Ppto de Tesorería Año 1'!I3+'Ppto de Tesorería Año 1'!J3)/(1+'Entrada datos y Explicaciones'!$B$91)</f>
        <v>0</v>
      </c>
      <c r="C18" s="19">
        <f>+B18*'Entrada datos y Explicaciones'!B$91</f>
        <v>0</v>
      </c>
      <c r="D18" s="39">
        <f>+B18+C18</f>
        <v>0</v>
      </c>
    </row>
    <row r="19" spans="1:4" ht="18.75" customHeight="1">
      <c r="A19" s="24" t="s">
        <v>242</v>
      </c>
      <c r="B19" s="19">
        <f>('Ppto de Tesorería Año 1'!H6+'Ppto de Tesorería Año 1'!I6+'Ppto de Tesorería Año 1'!J6+'Ppto de Tesorería Año 1'!H11+'Ppto de Tesorería Año 1'!I11+'Ppto de Tesorería Año 1'!J11)/(1+'Entrada datos y Explicaciones'!$B$71)</f>
        <v>0</v>
      </c>
      <c r="C19" s="19">
        <f>+B19*'Entrada datos y Explicaciones'!B$71</f>
        <v>0</v>
      </c>
      <c r="D19" s="39">
        <f>+B19+C19</f>
        <v>0</v>
      </c>
    </row>
    <row r="20" spans="1:4" ht="18.75" customHeight="1">
      <c r="A20" s="24" t="s">
        <v>68</v>
      </c>
      <c r="B20" s="19">
        <f>+B14</f>
        <v>0</v>
      </c>
      <c r="C20" s="19">
        <f>+B20*+'Entrada datos y Explicaciones'!$B$50</f>
        <v>0</v>
      </c>
      <c r="D20" s="39">
        <f>+D14</f>
        <v>0</v>
      </c>
    </row>
    <row r="21" spans="1:4" ht="18.75" customHeight="1" thickBot="1">
      <c r="A21" s="242" t="s">
        <v>74</v>
      </c>
      <c r="B21" s="42"/>
      <c r="C21" s="243">
        <f>+C18-C19-C20+C17</f>
        <v>0</v>
      </c>
      <c r="D21" s="43"/>
    </row>
    <row r="22" spans="2:3" s="28" customFormat="1" ht="6" customHeight="1" thickBot="1">
      <c r="B22" s="36"/>
      <c r="C22" s="36"/>
    </row>
    <row r="23" spans="1:4" ht="18.75" customHeight="1">
      <c r="A23" s="38" t="s">
        <v>233</v>
      </c>
      <c r="B23" s="41"/>
      <c r="C23" s="41">
        <f>IF(C21&lt;0,C21,0)</f>
        <v>0</v>
      </c>
      <c r="D23" s="23"/>
    </row>
    <row r="24" spans="1:4" ht="18.75" customHeight="1">
      <c r="A24" s="24" t="s">
        <v>75</v>
      </c>
      <c r="B24" s="19">
        <f>+('Ppto de Tesorería Año 1'!K3+'Ppto de Tesorería Año 1'!L3+'Ppto de Tesorería Año 1'!M3)/(1+'Entrada datos y Explicaciones'!$B$91)</f>
        <v>0</v>
      </c>
      <c r="C24" s="19">
        <f>+B24*'Entrada datos y Explicaciones'!B$91</f>
        <v>0</v>
      </c>
      <c r="D24" s="39">
        <f>+B24+C24</f>
        <v>0</v>
      </c>
    </row>
    <row r="25" spans="1:4" ht="18.75" customHeight="1">
      <c r="A25" s="24" t="s">
        <v>242</v>
      </c>
      <c r="B25" s="19">
        <f>('Ppto de Tesorería Año 1'!K6+'Ppto de Tesorería Año 1'!L6+'Ppto de Tesorería Año 1'!M6+'Ppto de Tesorería Año 1'!K11+'Ppto de Tesorería Año 1'!L11+'Ppto de Tesorería Año 1'!M11)/(1+'Entrada datos y Explicaciones'!$B$71)</f>
        <v>0</v>
      </c>
      <c r="C25" s="19">
        <f>+B25*'Entrada datos y Explicaciones'!B$71</f>
        <v>0</v>
      </c>
      <c r="D25" s="39">
        <f>+B25+C25</f>
        <v>0</v>
      </c>
    </row>
    <row r="26" spans="1:4" ht="18.75" customHeight="1">
      <c r="A26" s="24" t="s">
        <v>68</v>
      </c>
      <c r="B26" s="19">
        <f>+B20</f>
        <v>0</v>
      </c>
      <c r="C26" s="19">
        <f>+B26*+'Entrada datos y Explicaciones'!$B$50</f>
        <v>0</v>
      </c>
      <c r="D26" s="39">
        <f>+B26+C26</f>
        <v>0</v>
      </c>
    </row>
    <row r="27" spans="1:4" ht="18.75" customHeight="1" thickBot="1">
      <c r="A27" s="242" t="s">
        <v>76</v>
      </c>
      <c r="B27" s="42"/>
      <c r="C27" s="243">
        <f>+C24-C25-C26+C23</f>
        <v>0</v>
      </c>
      <c r="D27" s="43"/>
    </row>
    <row r="28" spans="2:3" s="28" customFormat="1" ht="6" customHeight="1" thickBot="1">
      <c r="B28" s="36"/>
      <c r="C28" s="36"/>
    </row>
    <row r="29" spans="1:4" ht="13.5" thickBot="1">
      <c r="A29" s="244" t="s">
        <v>77</v>
      </c>
      <c r="B29" s="36"/>
      <c r="C29" s="36"/>
      <c r="D29" s="28"/>
    </row>
    <row r="30" spans="1:4" ht="18.75" customHeight="1">
      <c r="A30" s="38" t="s">
        <v>232</v>
      </c>
      <c r="B30" s="41"/>
      <c r="C30" s="41">
        <f>IF(C27&lt;0,C27,0)</f>
        <v>0</v>
      </c>
      <c r="D30" s="23"/>
    </row>
    <row r="31" spans="1:4" ht="18.75" customHeight="1">
      <c r="A31" s="24" t="s">
        <v>78</v>
      </c>
      <c r="B31" s="19">
        <f>+'Cuenta de Pérdidas y Ganancias'!C3</f>
        <v>0</v>
      </c>
      <c r="C31" s="19">
        <f>+B31*'Entrada datos y Explicaciones'!B$91</f>
        <v>0</v>
      </c>
      <c r="D31" s="39">
        <f>+B31+C31</f>
        <v>0</v>
      </c>
    </row>
    <row r="32" spans="1:4" ht="18.75" customHeight="1">
      <c r="A32" s="24" t="s">
        <v>242</v>
      </c>
      <c r="B32" s="19">
        <f>+'Cuenta de Pérdidas y Ganancias'!C6</f>
        <v>0</v>
      </c>
      <c r="C32" s="19">
        <f>+B32*'Entrada datos y Explicaciones'!B$71</f>
        <v>0</v>
      </c>
      <c r="D32" s="39">
        <f>+B32+C32</f>
        <v>0</v>
      </c>
    </row>
    <row r="33" spans="1:4" ht="18.75" customHeight="1">
      <c r="A33" s="24" t="s">
        <v>68</v>
      </c>
      <c r="B33" s="19">
        <f>+'Cuenta de Pérdidas y Ganancias'!C12</f>
        <v>0</v>
      </c>
      <c r="C33" s="19">
        <f>+B33*+'Entrada datos y Explicaciones'!$B$50</f>
        <v>0</v>
      </c>
      <c r="D33" s="39">
        <f>+B33+C33</f>
        <v>0</v>
      </c>
    </row>
    <row r="34" spans="1:4" ht="12.75">
      <c r="A34" s="245" t="s">
        <v>80</v>
      </c>
      <c r="B34" s="19"/>
      <c r="C34" s="213">
        <f>+C31-C32-C33+C30</f>
        <v>0</v>
      </c>
      <c r="D34" s="25"/>
    </row>
    <row r="35" spans="1:4" ht="3" customHeight="1">
      <c r="A35" s="24"/>
      <c r="B35" s="19"/>
      <c r="C35" s="19"/>
      <c r="D35" s="25"/>
    </row>
    <row r="36" spans="1:4" ht="12.75">
      <c r="A36" s="245" t="s">
        <v>79</v>
      </c>
      <c r="B36" s="19"/>
      <c r="C36" s="213">
        <f>+C34/4</f>
        <v>0</v>
      </c>
      <c r="D36" s="25"/>
    </row>
    <row r="37" spans="1:4" ht="3.75" customHeight="1">
      <c r="A37" s="24"/>
      <c r="B37" s="19"/>
      <c r="C37" s="19"/>
      <c r="D37" s="25"/>
    </row>
    <row r="38" spans="1:4" ht="13.5" thickBot="1">
      <c r="A38" s="242" t="s">
        <v>81</v>
      </c>
      <c r="B38" s="40"/>
      <c r="C38" s="243">
        <f>IF(C34&gt;0,+C36*3,0)</f>
        <v>0</v>
      </c>
      <c r="D38" s="27"/>
    </row>
    <row r="39" spans="2:3" s="28" customFormat="1" ht="7.5" customHeight="1" thickBot="1">
      <c r="B39" s="36"/>
      <c r="C39" s="36"/>
    </row>
    <row r="40" spans="1:4" ht="13.5" thickBot="1">
      <c r="A40" s="241" t="s">
        <v>82</v>
      </c>
      <c r="B40" s="133"/>
      <c r="C40" s="133"/>
      <c r="D40" s="109"/>
    </row>
    <row r="41" spans="1:4" ht="12.75">
      <c r="A41" s="134" t="s">
        <v>240</v>
      </c>
      <c r="B41" s="41"/>
      <c r="C41" s="41">
        <f>IF(C34&lt;0,C34,0)</f>
        <v>0</v>
      </c>
      <c r="D41" s="23"/>
    </row>
    <row r="42" spans="1:4" ht="18.75" customHeight="1">
      <c r="A42" s="132" t="s">
        <v>78</v>
      </c>
      <c r="B42" s="37">
        <f>+'Cuenta de Pérdidas y Ganancias'!D3</f>
        <v>0</v>
      </c>
      <c r="C42" s="19">
        <f>+B42*'Entrada datos y Explicaciones'!B$91</f>
        <v>0</v>
      </c>
      <c r="D42" s="73">
        <f>+B42+C42</f>
        <v>0</v>
      </c>
    </row>
    <row r="43" spans="1:4" ht="18.75" customHeight="1">
      <c r="A43" s="24" t="s">
        <v>242</v>
      </c>
      <c r="B43" s="19">
        <f>+'Cuenta de Pérdidas y Ganancias'!D6</f>
        <v>0</v>
      </c>
      <c r="C43" s="19">
        <f>+B43*'Entrada datos y Explicaciones'!B$71</f>
        <v>0</v>
      </c>
      <c r="D43" s="39">
        <f>+B43+C43</f>
        <v>0</v>
      </c>
    </row>
    <row r="44" spans="1:4" ht="18.75" customHeight="1">
      <c r="A44" s="24" t="s">
        <v>68</v>
      </c>
      <c r="B44" s="19">
        <f>+'Cuenta de Pérdidas y Ganancias'!D12</f>
        <v>0</v>
      </c>
      <c r="C44" s="19">
        <f>+B44*+'Entrada datos y Explicaciones'!$B$50</f>
        <v>0</v>
      </c>
      <c r="D44" s="39">
        <f>+B44+C44</f>
        <v>0</v>
      </c>
    </row>
    <row r="45" spans="1:4" ht="4.5" customHeight="1">
      <c r="A45" s="24"/>
      <c r="B45" s="19"/>
      <c r="C45" s="19"/>
      <c r="D45" s="25"/>
    </row>
    <row r="46" spans="1:4" ht="12.75">
      <c r="A46" s="245" t="s">
        <v>80</v>
      </c>
      <c r="B46" s="19"/>
      <c r="C46" s="213">
        <f>+C42-C43-C44+C41</f>
        <v>0</v>
      </c>
      <c r="D46" s="25"/>
    </row>
    <row r="47" spans="1:4" ht="3.75" customHeight="1">
      <c r="A47" s="24"/>
      <c r="B47" s="19"/>
      <c r="C47" s="19"/>
      <c r="D47" s="25"/>
    </row>
    <row r="48" spans="1:4" ht="12.75">
      <c r="A48" s="245" t="s">
        <v>79</v>
      </c>
      <c r="B48" s="20"/>
      <c r="C48" s="213">
        <f>+C46/4</f>
        <v>0</v>
      </c>
      <c r="D48" s="45"/>
    </row>
    <row r="49" spans="1:4" ht="3.75" customHeight="1">
      <c r="A49" s="26"/>
      <c r="B49" s="20"/>
      <c r="C49" s="20"/>
      <c r="D49" s="45"/>
    </row>
    <row r="50" spans="1:4" ht="13.5" thickBot="1">
      <c r="A50" s="242" t="s">
        <v>81</v>
      </c>
      <c r="B50" s="42"/>
      <c r="C50" s="243">
        <f>IF(C46&gt;0,+C48*3,0)</f>
        <v>0</v>
      </c>
      <c r="D50" s="43"/>
    </row>
    <row r="51" spans="2:3" s="28" customFormat="1" ht="3" customHeight="1">
      <c r="B51" s="36"/>
      <c r="C51" s="36"/>
    </row>
  </sheetData>
  <sheetProtection/>
  <mergeCells count="1">
    <mergeCell ref="A1:D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8.xml><?xml version="1.0" encoding="utf-8"?>
<worksheet xmlns="http://schemas.openxmlformats.org/spreadsheetml/2006/main" xmlns:r="http://schemas.openxmlformats.org/officeDocument/2006/relationships">
  <dimension ref="A1:F47"/>
  <sheetViews>
    <sheetView zoomScalePageLayoutView="0" workbookViewId="0" topLeftCell="A1">
      <selection activeCell="F3" sqref="F3"/>
    </sheetView>
  </sheetViews>
  <sheetFormatPr defaultColWidth="11.421875" defaultRowHeight="12.75"/>
  <cols>
    <col min="1" max="1" width="9.28125" style="5" customWidth="1"/>
    <col min="2" max="4" width="14.7109375" style="5" customWidth="1"/>
    <col min="5" max="5" width="16.00390625" style="5" customWidth="1"/>
    <col min="6" max="6" width="13.28125" style="5" customWidth="1"/>
    <col min="7" max="16384" width="11.421875" style="5" customWidth="1"/>
  </cols>
  <sheetData>
    <row r="1" spans="1:6" ht="12.75">
      <c r="A1" s="324" t="s">
        <v>246</v>
      </c>
      <c r="B1" s="325"/>
      <c r="C1" s="325"/>
      <c r="D1" s="326"/>
      <c r="E1" s="246" t="s">
        <v>134</v>
      </c>
      <c r="F1" s="247">
        <f>+'Plan de Financiación'!B7</f>
        <v>0</v>
      </c>
    </row>
    <row r="2" spans="1:6" ht="12.75">
      <c r="A2" s="327"/>
      <c r="B2" s="328"/>
      <c r="C2" s="328"/>
      <c r="D2" s="329"/>
      <c r="E2" s="248" t="s">
        <v>135</v>
      </c>
      <c r="F2" s="249">
        <v>0.059</v>
      </c>
    </row>
    <row r="3" spans="1:6" ht="13.5" thickBot="1">
      <c r="A3" s="330"/>
      <c r="B3" s="331"/>
      <c r="C3" s="331"/>
      <c r="D3" s="332"/>
      <c r="E3" s="250" t="s">
        <v>136</v>
      </c>
      <c r="F3" s="251">
        <v>72</v>
      </c>
    </row>
    <row r="4" spans="1:6" ht="30" customHeight="1" thickBot="1">
      <c r="A4" s="254" t="s">
        <v>85</v>
      </c>
      <c r="B4" s="255" t="s">
        <v>86</v>
      </c>
      <c r="C4" s="255" t="s">
        <v>87</v>
      </c>
      <c r="D4" s="255" t="s">
        <v>88</v>
      </c>
      <c r="E4" s="252" t="s">
        <v>137</v>
      </c>
      <c r="F4" s="253" t="s">
        <v>138</v>
      </c>
    </row>
    <row r="5" spans="1:6" ht="16.5" customHeight="1">
      <c r="A5" s="72">
        <v>1</v>
      </c>
      <c r="B5" s="37">
        <f>IPMT(F2/12,A5,F3,F1)</f>
        <v>0</v>
      </c>
      <c r="C5" s="37">
        <f aca="true" t="shared" si="0" ref="C5:C40">PPMT($F$2/12,A5,$F$3,$F$1)</f>
        <v>0</v>
      </c>
      <c r="D5" s="37">
        <f aca="true" t="shared" si="1" ref="D5:D40">+B5+C5</f>
        <v>0</v>
      </c>
      <c r="E5" s="37"/>
      <c r="F5" s="73"/>
    </row>
    <row r="6" spans="1:6" ht="16.5" customHeight="1">
      <c r="A6" s="74">
        <v>2</v>
      </c>
      <c r="B6" s="19">
        <f>IPMT(F2/12,A6,F3,F1)</f>
        <v>0</v>
      </c>
      <c r="C6" s="19">
        <f t="shared" si="0"/>
        <v>0</v>
      </c>
      <c r="D6" s="19">
        <f t="shared" si="1"/>
        <v>0</v>
      </c>
      <c r="E6" s="19"/>
      <c r="F6" s="39"/>
    </row>
    <row r="7" spans="1:6" ht="16.5" customHeight="1">
      <c r="A7" s="74">
        <v>3</v>
      </c>
      <c r="B7" s="19">
        <f>IPMT(F2/12,A7,F3,F1)</f>
        <v>0</v>
      </c>
      <c r="C7" s="19">
        <f t="shared" si="0"/>
        <v>0</v>
      </c>
      <c r="D7" s="19">
        <f t="shared" si="1"/>
        <v>0</v>
      </c>
      <c r="E7" s="19"/>
      <c r="F7" s="39"/>
    </row>
    <row r="8" spans="1:6" ht="16.5" customHeight="1">
      <c r="A8" s="74">
        <v>4</v>
      </c>
      <c r="B8" s="19">
        <f>IPMT(F2/12,A8,F3,F1)</f>
        <v>0</v>
      </c>
      <c r="C8" s="19">
        <f t="shared" si="0"/>
        <v>0</v>
      </c>
      <c r="D8" s="19">
        <f t="shared" si="1"/>
        <v>0</v>
      </c>
      <c r="E8" s="19"/>
      <c r="F8" s="39"/>
    </row>
    <row r="9" spans="1:6" ht="16.5" customHeight="1">
      <c r="A9" s="74">
        <v>5</v>
      </c>
      <c r="B9" s="19">
        <f>IPMT(F2/12,A9,F3,F1)</f>
        <v>0</v>
      </c>
      <c r="C9" s="19">
        <f t="shared" si="0"/>
        <v>0</v>
      </c>
      <c r="D9" s="19">
        <f t="shared" si="1"/>
        <v>0</v>
      </c>
      <c r="E9" s="21"/>
      <c r="F9" s="75"/>
    </row>
    <row r="10" spans="1:6" ht="16.5" customHeight="1">
      <c r="A10" s="74">
        <v>6</v>
      </c>
      <c r="B10" s="19">
        <f>IPMT(F2/12,A10,F3,F1)</f>
        <v>0</v>
      </c>
      <c r="C10" s="19">
        <f t="shared" si="0"/>
        <v>0</v>
      </c>
      <c r="D10" s="19">
        <f t="shared" si="1"/>
        <v>0</v>
      </c>
      <c r="E10" s="19"/>
      <c r="F10" s="39"/>
    </row>
    <row r="11" spans="1:6" ht="16.5" customHeight="1">
      <c r="A11" s="74">
        <v>7</v>
      </c>
      <c r="B11" s="19">
        <f>IPMT(F2/12,A11,F3,F1)</f>
        <v>0</v>
      </c>
      <c r="C11" s="19">
        <f t="shared" si="0"/>
        <v>0</v>
      </c>
      <c r="D11" s="19">
        <f t="shared" si="1"/>
        <v>0</v>
      </c>
      <c r="E11" s="19"/>
      <c r="F11" s="39"/>
    </row>
    <row r="12" spans="1:6" ht="16.5" customHeight="1">
      <c r="A12" s="74">
        <v>8</v>
      </c>
      <c r="B12" s="19">
        <f>IPMT(F2/12,A12,F3,F1)</f>
        <v>0</v>
      </c>
      <c r="C12" s="19">
        <f t="shared" si="0"/>
        <v>0</v>
      </c>
      <c r="D12" s="19">
        <f t="shared" si="1"/>
        <v>0</v>
      </c>
      <c r="E12" s="19"/>
      <c r="F12" s="39"/>
    </row>
    <row r="13" spans="1:6" ht="16.5" customHeight="1">
      <c r="A13" s="74">
        <v>9</v>
      </c>
      <c r="B13" s="19">
        <f>IPMT(F2/12,A13,F3,F1)</f>
        <v>0</v>
      </c>
      <c r="C13" s="19">
        <f t="shared" si="0"/>
        <v>0</v>
      </c>
      <c r="D13" s="19">
        <f t="shared" si="1"/>
        <v>0</v>
      </c>
      <c r="E13" s="19"/>
      <c r="F13" s="39"/>
    </row>
    <row r="14" spans="1:6" ht="16.5" customHeight="1">
      <c r="A14" s="74">
        <v>10</v>
      </c>
      <c r="B14" s="19">
        <f>IPMT(F2/12,A14,F3,F1)</f>
        <v>0</v>
      </c>
      <c r="C14" s="19">
        <f t="shared" si="0"/>
        <v>0</v>
      </c>
      <c r="D14" s="19">
        <f t="shared" si="1"/>
        <v>0</v>
      </c>
      <c r="E14" s="19"/>
      <c r="F14" s="39"/>
    </row>
    <row r="15" spans="1:6" ht="16.5" customHeight="1">
      <c r="A15" s="74">
        <v>11</v>
      </c>
      <c r="B15" s="19">
        <f>IPMT(F2/12,A15,F3,F1)</f>
        <v>0</v>
      </c>
      <c r="C15" s="19">
        <f t="shared" si="0"/>
        <v>0</v>
      </c>
      <c r="D15" s="19">
        <f t="shared" si="1"/>
        <v>0</v>
      </c>
      <c r="E15" s="19"/>
      <c r="F15" s="39"/>
    </row>
    <row r="16" spans="1:6" ht="16.5" customHeight="1">
      <c r="A16" s="256">
        <v>12</v>
      </c>
      <c r="B16" s="257">
        <f>IPMT(F2/12,A16,F3,F1)</f>
        <v>0</v>
      </c>
      <c r="C16" s="257">
        <f t="shared" si="0"/>
        <v>0</v>
      </c>
      <c r="D16" s="257">
        <f t="shared" si="1"/>
        <v>0</v>
      </c>
      <c r="E16" s="213">
        <f>SUM(B5:B16)</f>
        <v>0</v>
      </c>
      <c r="F16" s="258">
        <f>SUM(C5:C16)</f>
        <v>0</v>
      </c>
    </row>
    <row r="17" spans="1:6" ht="16.5" customHeight="1">
      <c r="A17" s="74">
        <v>13</v>
      </c>
      <c r="B17" s="19">
        <f>IPMT(F2/12,A17,F3,F1)</f>
        <v>0</v>
      </c>
      <c r="C17" s="19">
        <f t="shared" si="0"/>
        <v>0</v>
      </c>
      <c r="D17" s="19">
        <f t="shared" si="1"/>
        <v>0</v>
      </c>
      <c r="E17" s="19"/>
      <c r="F17" s="39"/>
    </row>
    <row r="18" spans="1:6" ht="16.5" customHeight="1">
      <c r="A18" s="74">
        <v>14</v>
      </c>
      <c r="B18" s="19">
        <f>IPMT(F2/12,A18,F3,F1)</f>
        <v>0</v>
      </c>
      <c r="C18" s="19">
        <f t="shared" si="0"/>
        <v>0</v>
      </c>
      <c r="D18" s="19">
        <f t="shared" si="1"/>
        <v>0</v>
      </c>
      <c r="E18" s="19"/>
      <c r="F18" s="39"/>
    </row>
    <row r="19" spans="1:6" ht="16.5" customHeight="1">
      <c r="A19" s="74">
        <v>15</v>
      </c>
      <c r="B19" s="19">
        <f>IPMT(F2/12,A19,F3,F1)</f>
        <v>0</v>
      </c>
      <c r="C19" s="19">
        <f t="shared" si="0"/>
        <v>0</v>
      </c>
      <c r="D19" s="19">
        <f t="shared" si="1"/>
        <v>0</v>
      </c>
      <c r="E19" s="19"/>
      <c r="F19" s="39"/>
    </row>
    <row r="20" spans="1:6" ht="16.5" customHeight="1">
      <c r="A20" s="74">
        <v>16</v>
      </c>
      <c r="B20" s="19">
        <f>IPMT(F2/12,A20,F3,F1)</f>
        <v>0</v>
      </c>
      <c r="C20" s="19">
        <f t="shared" si="0"/>
        <v>0</v>
      </c>
      <c r="D20" s="19">
        <f t="shared" si="1"/>
        <v>0</v>
      </c>
      <c r="E20" s="19"/>
      <c r="F20" s="39"/>
    </row>
    <row r="21" spans="1:6" ht="16.5" customHeight="1">
      <c r="A21" s="74">
        <v>17</v>
      </c>
      <c r="B21" s="19">
        <f>IPMT(F2/12,A21,F3,F1)</f>
        <v>0</v>
      </c>
      <c r="C21" s="19">
        <f t="shared" si="0"/>
        <v>0</v>
      </c>
      <c r="D21" s="19">
        <f t="shared" si="1"/>
        <v>0</v>
      </c>
      <c r="E21" s="19"/>
      <c r="F21" s="39"/>
    </row>
    <row r="22" spans="1:6" ht="16.5" customHeight="1">
      <c r="A22" s="74">
        <v>18</v>
      </c>
      <c r="B22" s="19">
        <f>IPMT(F2/12,A22,F3,F1)</f>
        <v>0</v>
      </c>
      <c r="C22" s="19">
        <f t="shared" si="0"/>
        <v>0</v>
      </c>
      <c r="D22" s="19">
        <f t="shared" si="1"/>
        <v>0</v>
      </c>
      <c r="E22" s="19"/>
      <c r="F22" s="39"/>
    </row>
    <row r="23" spans="1:6" ht="16.5" customHeight="1">
      <c r="A23" s="74">
        <v>19</v>
      </c>
      <c r="B23" s="19">
        <f>IPMT(F2/12,A23,F3,F1)</f>
        <v>0</v>
      </c>
      <c r="C23" s="19">
        <f t="shared" si="0"/>
        <v>0</v>
      </c>
      <c r="D23" s="19">
        <f t="shared" si="1"/>
        <v>0</v>
      </c>
      <c r="E23" s="19"/>
      <c r="F23" s="39"/>
    </row>
    <row r="24" spans="1:6" ht="16.5" customHeight="1">
      <c r="A24" s="74">
        <v>20</v>
      </c>
      <c r="B24" s="19">
        <f>IPMT(F2/12,A24,F3,F1)</f>
        <v>0</v>
      </c>
      <c r="C24" s="19">
        <f t="shared" si="0"/>
        <v>0</v>
      </c>
      <c r="D24" s="19">
        <f t="shared" si="1"/>
        <v>0</v>
      </c>
      <c r="E24" s="19"/>
      <c r="F24" s="39"/>
    </row>
    <row r="25" spans="1:6" ht="16.5" customHeight="1">
      <c r="A25" s="74">
        <v>21</v>
      </c>
      <c r="B25" s="19">
        <f>IPMT(F2/12,A25,F3,F1)</f>
        <v>0</v>
      </c>
      <c r="C25" s="19">
        <f t="shared" si="0"/>
        <v>0</v>
      </c>
      <c r="D25" s="19">
        <f t="shared" si="1"/>
        <v>0</v>
      </c>
      <c r="E25" s="19"/>
      <c r="F25" s="39"/>
    </row>
    <row r="26" spans="1:6" ht="16.5" customHeight="1">
      <c r="A26" s="74">
        <v>22</v>
      </c>
      <c r="B26" s="19">
        <f>IPMT(F2/12,A26,F3,F1)</f>
        <v>0</v>
      </c>
      <c r="C26" s="19">
        <f t="shared" si="0"/>
        <v>0</v>
      </c>
      <c r="D26" s="19">
        <f t="shared" si="1"/>
        <v>0</v>
      </c>
      <c r="E26" s="19"/>
      <c r="F26" s="39"/>
    </row>
    <row r="27" spans="1:6" ht="16.5" customHeight="1">
      <c r="A27" s="74">
        <v>23</v>
      </c>
      <c r="B27" s="19">
        <f>IPMT(F2/12,A27,F3,F1)</f>
        <v>0</v>
      </c>
      <c r="C27" s="19">
        <f t="shared" si="0"/>
        <v>0</v>
      </c>
      <c r="D27" s="19">
        <f t="shared" si="1"/>
        <v>0</v>
      </c>
      <c r="E27" s="19"/>
      <c r="F27" s="39"/>
    </row>
    <row r="28" spans="1:6" ht="16.5" customHeight="1">
      <c r="A28" s="256">
        <v>24</v>
      </c>
      <c r="B28" s="257">
        <f>IPMT(F2/12,A28,F3,F1)</f>
        <v>0</v>
      </c>
      <c r="C28" s="257">
        <f t="shared" si="0"/>
        <v>0</v>
      </c>
      <c r="D28" s="257">
        <f t="shared" si="1"/>
        <v>0</v>
      </c>
      <c r="E28" s="213">
        <f>SUM(B17:B28)</f>
        <v>0</v>
      </c>
      <c r="F28" s="258">
        <f>SUM(C17:C28)</f>
        <v>0</v>
      </c>
    </row>
    <row r="29" spans="1:6" ht="16.5" customHeight="1">
      <c r="A29" s="74">
        <v>25</v>
      </c>
      <c r="B29" s="19">
        <f>IPMT(F2/12,A29,F3,F1)</f>
        <v>0</v>
      </c>
      <c r="C29" s="19">
        <f t="shared" si="0"/>
        <v>0</v>
      </c>
      <c r="D29" s="19">
        <f t="shared" si="1"/>
        <v>0</v>
      </c>
      <c r="E29" s="19"/>
      <c r="F29" s="39"/>
    </row>
    <row r="30" spans="1:6" ht="16.5" customHeight="1">
      <c r="A30" s="74">
        <v>26</v>
      </c>
      <c r="B30" s="19">
        <f>IPMT(F2/12,A30,F3,F1)</f>
        <v>0</v>
      </c>
      <c r="C30" s="19">
        <f t="shared" si="0"/>
        <v>0</v>
      </c>
      <c r="D30" s="19">
        <f t="shared" si="1"/>
        <v>0</v>
      </c>
      <c r="E30" s="19"/>
      <c r="F30" s="39"/>
    </row>
    <row r="31" spans="1:6" ht="16.5" customHeight="1">
      <c r="A31" s="74">
        <v>27</v>
      </c>
      <c r="B31" s="19">
        <f>IPMT(F2/12,A31,F3,F1)</f>
        <v>0</v>
      </c>
      <c r="C31" s="19">
        <f t="shared" si="0"/>
        <v>0</v>
      </c>
      <c r="D31" s="19">
        <f t="shared" si="1"/>
        <v>0</v>
      </c>
      <c r="E31" s="19"/>
      <c r="F31" s="39"/>
    </row>
    <row r="32" spans="1:6" ht="16.5" customHeight="1">
      <c r="A32" s="74">
        <v>28</v>
      </c>
      <c r="B32" s="19">
        <f>IPMT(F2/12,A32,F3,F1)</f>
        <v>0</v>
      </c>
      <c r="C32" s="19">
        <f t="shared" si="0"/>
        <v>0</v>
      </c>
      <c r="D32" s="19">
        <f t="shared" si="1"/>
        <v>0</v>
      </c>
      <c r="E32" s="19"/>
      <c r="F32" s="39"/>
    </row>
    <row r="33" spans="1:6" ht="16.5" customHeight="1">
      <c r="A33" s="74">
        <v>29</v>
      </c>
      <c r="B33" s="19">
        <f>IPMT(F2/12,A33,F3,F1)</f>
        <v>0</v>
      </c>
      <c r="C33" s="19">
        <f t="shared" si="0"/>
        <v>0</v>
      </c>
      <c r="D33" s="19">
        <f t="shared" si="1"/>
        <v>0</v>
      </c>
      <c r="E33" s="19"/>
      <c r="F33" s="39"/>
    </row>
    <row r="34" spans="1:6" ht="16.5" customHeight="1">
      <c r="A34" s="74">
        <v>30</v>
      </c>
      <c r="B34" s="19">
        <f>IPMT(F2/12,A34,F3,F1)</f>
        <v>0</v>
      </c>
      <c r="C34" s="19">
        <f t="shared" si="0"/>
        <v>0</v>
      </c>
      <c r="D34" s="19">
        <f t="shared" si="1"/>
        <v>0</v>
      </c>
      <c r="E34" s="19"/>
      <c r="F34" s="39"/>
    </row>
    <row r="35" spans="1:6" ht="16.5" customHeight="1">
      <c r="A35" s="74">
        <v>31</v>
      </c>
      <c r="B35" s="19">
        <f>IPMT(F2/12,A35,F3,F1)</f>
        <v>0</v>
      </c>
      <c r="C35" s="19">
        <f t="shared" si="0"/>
        <v>0</v>
      </c>
      <c r="D35" s="19">
        <f t="shared" si="1"/>
        <v>0</v>
      </c>
      <c r="E35" s="19"/>
      <c r="F35" s="39"/>
    </row>
    <row r="36" spans="1:6" ht="16.5" customHeight="1">
      <c r="A36" s="74">
        <v>32</v>
      </c>
      <c r="B36" s="19">
        <f>IPMT(F2/12,A36,F3,F1)</f>
        <v>0</v>
      </c>
      <c r="C36" s="19">
        <f t="shared" si="0"/>
        <v>0</v>
      </c>
      <c r="D36" s="19">
        <f t="shared" si="1"/>
        <v>0</v>
      </c>
      <c r="E36" s="19"/>
      <c r="F36" s="39"/>
    </row>
    <row r="37" spans="1:6" ht="16.5" customHeight="1">
      <c r="A37" s="74">
        <v>33</v>
      </c>
      <c r="B37" s="19">
        <f>IPMT(F2/12,A37,F3,F1)</f>
        <v>0</v>
      </c>
      <c r="C37" s="19">
        <f t="shared" si="0"/>
        <v>0</v>
      </c>
      <c r="D37" s="19">
        <f t="shared" si="1"/>
        <v>0</v>
      </c>
      <c r="E37" s="19"/>
      <c r="F37" s="39"/>
    </row>
    <row r="38" spans="1:6" ht="16.5" customHeight="1">
      <c r="A38" s="74">
        <v>34</v>
      </c>
      <c r="B38" s="19">
        <f>IPMT(F2/12,A38,F3,F1)</f>
        <v>0</v>
      </c>
      <c r="C38" s="19">
        <f t="shared" si="0"/>
        <v>0</v>
      </c>
      <c r="D38" s="19">
        <f t="shared" si="1"/>
        <v>0</v>
      </c>
      <c r="E38" s="19"/>
      <c r="F38" s="39"/>
    </row>
    <row r="39" spans="1:6" ht="16.5" customHeight="1">
      <c r="A39" s="74">
        <v>35</v>
      </c>
      <c r="B39" s="19">
        <f>IPMT(F2/12,A39,F3,F1)</f>
        <v>0</v>
      </c>
      <c r="C39" s="19">
        <f t="shared" si="0"/>
        <v>0</v>
      </c>
      <c r="D39" s="19">
        <f t="shared" si="1"/>
        <v>0</v>
      </c>
      <c r="E39" s="19"/>
      <c r="F39" s="39"/>
    </row>
    <row r="40" spans="1:6" ht="16.5" customHeight="1">
      <c r="A40" s="256">
        <v>36</v>
      </c>
      <c r="B40" s="257">
        <f>IPMT(F2/12,A40,F3,F1)</f>
        <v>0</v>
      </c>
      <c r="C40" s="257">
        <f t="shared" si="0"/>
        <v>0</v>
      </c>
      <c r="D40" s="257">
        <f t="shared" si="1"/>
        <v>0</v>
      </c>
      <c r="E40" s="213">
        <f>SUM(B29:B40)</f>
        <v>0</v>
      </c>
      <c r="F40" s="258">
        <f>SUM(C29:C40)</f>
        <v>0</v>
      </c>
    </row>
    <row r="41" spans="1:6" ht="16.5" customHeight="1" thickBot="1">
      <c r="A41" s="76"/>
      <c r="B41" s="42">
        <f>SUM(B5:B40)</f>
        <v>0</v>
      </c>
      <c r="C41" s="42">
        <f>SUM(C5:C40)</f>
        <v>0</v>
      </c>
      <c r="D41" s="42"/>
      <c r="E41" s="42">
        <f>SUM(E12:E40)</f>
        <v>0</v>
      </c>
      <c r="F41" s="77">
        <f>SUM(F12:F40)</f>
        <v>0</v>
      </c>
    </row>
    <row r="43" ht="13.5" thickBot="1"/>
    <row r="44" spans="3:6" ht="13.5" thickBot="1">
      <c r="C44" s="165"/>
      <c r="D44" s="166" t="s">
        <v>334</v>
      </c>
      <c r="E44" s="167" t="s">
        <v>87</v>
      </c>
      <c r="F44" s="168" t="s">
        <v>60</v>
      </c>
    </row>
    <row r="45" spans="3:6" ht="12.75">
      <c r="C45" s="169" t="s">
        <v>0</v>
      </c>
      <c r="D45" s="37">
        <f>-E16</f>
        <v>0</v>
      </c>
      <c r="E45" s="37">
        <f>-F16</f>
        <v>0</v>
      </c>
      <c r="F45" s="73">
        <f>+D45+E45</f>
        <v>0</v>
      </c>
    </row>
    <row r="46" spans="3:6" ht="12.75">
      <c r="C46" s="169" t="s">
        <v>1</v>
      </c>
      <c r="D46" s="19">
        <f>-E28</f>
        <v>0</v>
      </c>
      <c r="E46" s="19">
        <f>-F28</f>
        <v>0</v>
      </c>
      <c r="F46" s="39">
        <f>+D46+E46</f>
        <v>0</v>
      </c>
    </row>
    <row r="47" spans="3:6" ht="13.5" thickBot="1">
      <c r="C47" s="170" t="s">
        <v>21</v>
      </c>
      <c r="D47" s="40">
        <f>-E40</f>
        <v>0</v>
      </c>
      <c r="E47" s="40">
        <f>-F40</f>
        <v>0</v>
      </c>
      <c r="F47" s="171">
        <f>+D47+E47</f>
        <v>0</v>
      </c>
    </row>
  </sheetData>
  <sheetProtection/>
  <mergeCells count="1">
    <mergeCell ref="A1:D3"/>
  </mergeCells>
  <printOptions/>
  <pageMargins left="0.7480314960629921" right="0.7480314960629921" top="0.984251968503937" bottom="0.984251968503937" header="0" footer="0"/>
  <pageSetup horizontalDpi="600" verticalDpi="600" orientation="portrait" paperSize="9" scale="80" r:id="rId2"/>
  <headerFooter alignWithMargins="0">
    <oddHeader>&amp;L&amp;G&amp;R&amp;G</oddHeader>
    <oddFooter>&amp;L&amp;G&amp;C&amp;G</oddFooter>
  </headerFooter>
  <legacyDrawingHF r:id="rId1"/>
</worksheet>
</file>

<file path=xl/worksheets/sheet9.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G4"/>
    </sheetView>
  </sheetViews>
  <sheetFormatPr defaultColWidth="11.421875" defaultRowHeight="12.75"/>
  <cols>
    <col min="1" max="1" width="49.28125" style="10" customWidth="1"/>
    <col min="2" max="4" width="12.7109375" style="10" customWidth="1"/>
    <col min="5" max="5" width="12.8515625" style="10" customWidth="1"/>
    <col min="6" max="16384" width="11.421875" style="10" customWidth="1"/>
  </cols>
  <sheetData>
    <row r="1" spans="1:5" ht="42.75" customHeight="1">
      <c r="A1" s="333" t="s">
        <v>247</v>
      </c>
      <c r="B1" s="334"/>
      <c r="C1" s="334"/>
      <c r="D1" s="334"/>
      <c r="E1" s="335"/>
    </row>
    <row r="2" spans="1:5" s="152" customFormat="1" ht="16.5" customHeight="1" thickBot="1">
      <c r="A2" s="259" t="s">
        <v>65</v>
      </c>
      <c r="B2" s="260" t="s">
        <v>61</v>
      </c>
      <c r="C2" s="260" t="s">
        <v>0</v>
      </c>
      <c r="D2" s="260" t="s">
        <v>1</v>
      </c>
      <c r="E2" s="261" t="s">
        <v>21</v>
      </c>
    </row>
    <row r="3" spans="1:5" s="80" customFormat="1" ht="13.5" customHeight="1">
      <c r="A3" s="262" t="s">
        <v>319</v>
      </c>
      <c r="B3" s="263">
        <f>+B4+B8+B11</f>
        <v>0</v>
      </c>
      <c r="C3" s="263">
        <f>+C4+C8+C11-C13</f>
        <v>0</v>
      </c>
      <c r="D3" s="263">
        <f>+D4+D8+D11-D13</f>
        <v>0</v>
      </c>
      <c r="E3" s="264">
        <f>+E4+E8+E11-E13</f>
        <v>0</v>
      </c>
    </row>
    <row r="4" spans="1:5" s="79" customFormat="1" ht="13.5" customHeight="1">
      <c r="A4" s="31" t="s">
        <v>171</v>
      </c>
      <c r="B4" s="112">
        <f>SUM(B5:B7)</f>
        <v>0</v>
      </c>
      <c r="C4" s="112">
        <f>SUM(C5:C7)</f>
        <v>0</v>
      </c>
      <c r="D4" s="112">
        <f>SUM(D5:D7)</f>
        <v>0</v>
      </c>
      <c r="E4" s="118">
        <f>SUM(E5:E7)</f>
        <v>0</v>
      </c>
    </row>
    <row r="5" spans="1:5" s="79" customFormat="1" ht="13.5" customHeight="1">
      <c r="A5" s="113" t="s">
        <v>172</v>
      </c>
      <c r="B5" s="114">
        <f>+'Plan de Inversiones '!B5</f>
        <v>0</v>
      </c>
      <c r="C5" s="114">
        <f aca="true" t="shared" si="0" ref="C5:E6">+B5</f>
        <v>0</v>
      </c>
      <c r="D5" s="114">
        <f t="shared" si="0"/>
        <v>0</v>
      </c>
      <c r="E5" s="114">
        <f t="shared" si="0"/>
        <v>0</v>
      </c>
    </row>
    <row r="6" spans="1:5" s="79" customFormat="1" ht="13.5" customHeight="1">
      <c r="A6" s="113" t="s">
        <v>4</v>
      </c>
      <c r="B6" s="114">
        <f>+'Plan de Inversiones '!B7</f>
        <v>0</v>
      </c>
      <c r="C6" s="114">
        <f t="shared" si="0"/>
        <v>0</v>
      </c>
      <c r="D6" s="114">
        <f t="shared" si="0"/>
        <v>0</v>
      </c>
      <c r="E6" s="114">
        <f t="shared" si="0"/>
        <v>0</v>
      </c>
    </row>
    <row r="7" spans="1:5" s="79" customFormat="1" ht="13.5" customHeight="1">
      <c r="A7" s="113" t="s">
        <v>237</v>
      </c>
      <c r="B7" s="114">
        <f>+'Plan de Inversiones '!B6</f>
        <v>0</v>
      </c>
      <c r="C7" s="114">
        <f>B7</f>
        <v>0</v>
      </c>
      <c r="D7" s="114">
        <f>C7</f>
        <v>0</v>
      </c>
      <c r="E7" s="114">
        <f>D7</f>
        <v>0</v>
      </c>
    </row>
    <row r="8" spans="1:5" s="79" customFormat="1" ht="13.5" customHeight="1">
      <c r="A8" s="31" t="s">
        <v>5</v>
      </c>
      <c r="B8" s="112">
        <f>SUM(B9:B10)</f>
        <v>0</v>
      </c>
      <c r="C8" s="112">
        <f>SUM(C9:C10)</f>
        <v>0</v>
      </c>
      <c r="D8" s="112">
        <f>SUM(D9:D10)</f>
        <v>0</v>
      </c>
      <c r="E8" s="118">
        <f>SUM(E9:E10)</f>
        <v>0</v>
      </c>
    </row>
    <row r="9" spans="1:5" s="79" customFormat="1" ht="13.5" customHeight="1">
      <c r="A9" s="113" t="s">
        <v>238</v>
      </c>
      <c r="B9" s="114">
        <f>+'Plan de Inversiones '!B11</f>
        <v>0</v>
      </c>
      <c r="C9" s="114">
        <f aca="true" t="shared" si="1" ref="C9:E10">B9</f>
        <v>0</v>
      </c>
      <c r="D9" s="114">
        <f t="shared" si="1"/>
        <v>0</v>
      </c>
      <c r="E9" s="115">
        <f t="shared" si="1"/>
        <v>0</v>
      </c>
    </row>
    <row r="10" spans="1:5" s="79" customFormat="1" ht="13.5" customHeight="1">
      <c r="A10" s="113" t="s">
        <v>239</v>
      </c>
      <c r="B10" s="114">
        <f>+'Plan de Inversiones '!B12+'Plan de Inversiones '!B13+'Plan de Inversiones '!B14+'Plan de Inversiones '!B15+'Plan de Inversiones '!B16+'Plan de Inversiones '!B17</f>
        <v>0</v>
      </c>
      <c r="C10" s="114">
        <f t="shared" si="1"/>
        <v>0</v>
      </c>
      <c r="D10" s="114">
        <f t="shared" si="1"/>
        <v>0</v>
      </c>
      <c r="E10" s="115">
        <f t="shared" si="1"/>
        <v>0</v>
      </c>
    </row>
    <row r="11" spans="1:5" s="79" customFormat="1" ht="13.5" customHeight="1">
      <c r="A11" s="31" t="s">
        <v>175</v>
      </c>
      <c r="B11" s="112">
        <f>+B12</f>
        <v>0</v>
      </c>
      <c r="C11" s="112">
        <f>+C12</f>
        <v>0</v>
      </c>
      <c r="D11" s="112">
        <f>+D12</f>
        <v>0</v>
      </c>
      <c r="E11" s="118">
        <f>+E12</f>
        <v>0</v>
      </c>
    </row>
    <row r="12" spans="1:5" s="79" customFormat="1" ht="13.5" customHeight="1">
      <c r="A12" s="113" t="s">
        <v>320</v>
      </c>
      <c r="B12" s="114">
        <f>+'Plan de Inversiones '!B19</f>
        <v>0</v>
      </c>
      <c r="C12" s="114">
        <f>+B12</f>
        <v>0</v>
      </c>
      <c r="D12" s="114">
        <f>+C12</f>
        <v>0</v>
      </c>
      <c r="E12" s="115">
        <f>+D12</f>
        <v>0</v>
      </c>
    </row>
    <row r="13" spans="1:5" s="79" customFormat="1" ht="13.5" customHeight="1">
      <c r="A13" s="113" t="s">
        <v>236</v>
      </c>
      <c r="B13" s="114">
        <v>0</v>
      </c>
      <c r="C13" s="114">
        <f>'Cuenta de Pérdidas y Ganancias'!B16</f>
        <v>0</v>
      </c>
      <c r="D13" s="114">
        <f>'Cuenta de Pérdidas y Ganancias'!C16*2</f>
        <v>0</v>
      </c>
      <c r="E13" s="115">
        <f>'Cuenta de Pérdidas y Ganancias'!D16*3</f>
        <v>0</v>
      </c>
    </row>
    <row r="14" spans="1:5" s="81" customFormat="1" ht="13.5" customHeight="1">
      <c r="A14" s="212" t="s">
        <v>170</v>
      </c>
      <c r="B14" s="265">
        <f>+B15+B17+B20</f>
        <v>0</v>
      </c>
      <c r="C14" s="265">
        <f>+C15+C17+C20</f>
        <v>0</v>
      </c>
      <c r="D14" s="265">
        <f>+D15+D17+D20</f>
        <v>-600</v>
      </c>
      <c r="E14" s="266">
        <f>+E15+E17+E20</f>
        <v>-4080</v>
      </c>
    </row>
    <row r="15" spans="1:5" s="79" customFormat="1" ht="13.5" customHeight="1">
      <c r="A15" s="116" t="s">
        <v>16</v>
      </c>
      <c r="B15" s="112">
        <f>+B16</f>
        <v>0</v>
      </c>
      <c r="C15" s="112">
        <f>+C16</f>
        <v>0</v>
      </c>
      <c r="D15" s="112">
        <f>+D16</f>
        <v>0</v>
      </c>
      <c r="E15" s="118">
        <f>+E16</f>
        <v>0</v>
      </c>
    </row>
    <row r="16" spans="1:5" s="79" customFormat="1" ht="13.5" customHeight="1">
      <c r="A16" s="113" t="s">
        <v>16</v>
      </c>
      <c r="B16" s="114">
        <f>+'Plan de Inversiones '!B22</f>
        <v>0</v>
      </c>
      <c r="C16" s="114">
        <f>+B16</f>
        <v>0</v>
      </c>
      <c r="D16" s="114">
        <f>+C16</f>
        <v>0</v>
      </c>
      <c r="E16" s="115">
        <f>+D16</f>
        <v>0</v>
      </c>
    </row>
    <row r="17" spans="1:5" s="79" customFormat="1" ht="13.5" customHeight="1">
      <c r="A17" s="116" t="s">
        <v>17</v>
      </c>
      <c r="B17" s="112">
        <f>+B18+B19</f>
        <v>0</v>
      </c>
      <c r="C17" s="112">
        <f>+C18+C19</f>
        <v>0</v>
      </c>
      <c r="D17" s="112">
        <f>+D18+D19</f>
        <v>0</v>
      </c>
      <c r="E17" s="118">
        <f>+E18+E19</f>
        <v>0</v>
      </c>
    </row>
    <row r="18" spans="1:5" s="79" customFormat="1" ht="13.5" customHeight="1">
      <c r="A18" s="113" t="s">
        <v>18</v>
      </c>
      <c r="B18" s="114"/>
      <c r="C18" s="114"/>
      <c r="D18" s="114"/>
      <c r="E18" s="118"/>
    </row>
    <row r="19" spans="1:5" s="79" customFormat="1" ht="13.5" customHeight="1">
      <c r="A19" s="127" t="s">
        <v>323</v>
      </c>
      <c r="B19" s="128">
        <f>+'Plan de Inversiones '!B25</f>
        <v>0</v>
      </c>
      <c r="C19" s="128">
        <f>IF('Liquidación de IVA'!C27&lt;0,-'Liquidación de IVA'!C27,0)</f>
        <v>0</v>
      </c>
      <c r="D19" s="128">
        <f>IF('Liquidación de IVA'!C34&lt;0,-'Liquidación de IVA'!C34,0)</f>
        <v>0</v>
      </c>
      <c r="E19" s="128">
        <f>IF('Liquidación de IVA'!C46&lt;0,-'Liquidación de IVA'!C46,0)</f>
        <v>0</v>
      </c>
    </row>
    <row r="20" spans="1:5" s="97" customFormat="1" ht="13.5" customHeight="1">
      <c r="A20" s="31" t="s">
        <v>149</v>
      </c>
      <c r="B20" s="117">
        <f>B21</f>
        <v>0</v>
      </c>
      <c r="C20" s="117">
        <f>C21</f>
        <v>0</v>
      </c>
      <c r="D20" s="117">
        <f>D21</f>
        <v>-600</v>
      </c>
      <c r="E20" s="118">
        <f>E21</f>
        <v>-4080</v>
      </c>
    </row>
    <row r="21" spans="1:5" s="79" customFormat="1" ht="13.5" customHeight="1">
      <c r="A21" s="113" t="s">
        <v>19</v>
      </c>
      <c r="B21" s="114">
        <f>+'Plan de Inversiones '!B27</f>
        <v>0</v>
      </c>
      <c r="C21" s="114">
        <f>+'Ppto de Tesorería Año 1'!B29</f>
        <v>0</v>
      </c>
      <c r="D21" s="114">
        <f>+'Ppto de Tesorería Año 1'!C29</f>
        <v>-600</v>
      </c>
      <c r="E21" s="115">
        <f>+'Ppto de Tesorería Año 1'!D29</f>
        <v>-4080</v>
      </c>
    </row>
    <row r="22" spans="1:5" s="81" customFormat="1" ht="13.5" customHeight="1" thickBot="1">
      <c r="A22" s="267" t="s">
        <v>109</v>
      </c>
      <c r="B22" s="268">
        <f>+B14+B3</f>
        <v>0</v>
      </c>
      <c r="C22" s="268">
        <f>+C14+C3</f>
        <v>0</v>
      </c>
      <c r="D22" s="268">
        <f>+D14+D3</f>
        <v>-600</v>
      </c>
      <c r="E22" s="269">
        <f>+E14+E3</f>
        <v>-4080</v>
      </c>
    </row>
    <row r="23" spans="1:5" s="152" customFormat="1" ht="13.5" customHeight="1" thickBot="1">
      <c r="A23" s="270" t="s">
        <v>66</v>
      </c>
      <c r="B23" s="271" t="s">
        <v>61</v>
      </c>
      <c r="C23" s="271" t="s">
        <v>0</v>
      </c>
      <c r="D23" s="271" t="s">
        <v>1</v>
      </c>
      <c r="E23" s="272" t="s">
        <v>21</v>
      </c>
    </row>
    <row r="24" spans="1:5" s="81" customFormat="1" ht="13.5" customHeight="1">
      <c r="A24" s="262" t="s">
        <v>173</v>
      </c>
      <c r="B24" s="263">
        <f>SUM(B25:B28)</f>
        <v>0</v>
      </c>
      <c r="C24" s="263">
        <f>SUM(C25:C28)</f>
        <v>0</v>
      </c>
      <c r="D24" s="263">
        <f>SUM(D25:D28)</f>
        <v>-600</v>
      </c>
      <c r="E24" s="264">
        <f>SUM(E25:E28)</f>
        <v>-4080</v>
      </c>
    </row>
    <row r="25" spans="1:5" s="79" customFormat="1" ht="13.5" customHeight="1">
      <c r="A25" s="119" t="s">
        <v>23</v>
      </c>
      <c r="B25" s="114">
        <f>+'Plan de Financiación'!B4</f>
        <v>0</v>
      </c>
      <c r="C25" s="114">
        <f>+B25</f>
        <v>0</v>
      </c>
      <c r="D25" s="114">
        <f>+C25</f>
        <v>0</v>
      </c>
      <c r="E25" s="115">
        <f>+D25</f>
        <v>0</v>
      </c>
    </row>
    <row r="26" spans="1:5" s="79" customFormat="1" ht="13.5" customHeight="1">
      <c r="A26" s="119" t="s">
        <v>324</v>
      </c>
      <c r="B26" s="114"/>
      <c r="C26" s="114">
        <f>'Cuenta de Pérdidas y Ganancias'!B21</f>
        <v>0</v>
      </c>
      <c r="D26" s="114">
        <f>'Cuenta de Pérdidas y Ganancias'!C21</f>
        <v>-600</v>
      </c>
      <c r="E26" s="115">
        <f>'Cuenta de Pérdidas y Ganancias'!D21</f>
        <v>-3480</v>
      </c>
    </row>
    <row r="27" spans="1:5" s="79" customFormat="1" ht="13.5" customHeight="1">
      <c r="A27" s="119" t="s">
        <v>174</v>
      </c>
      <c r="B27" s="114"/>
      <c r="C27" s="114"/>
      <c r="D27" s="114">
        <f>'Cuenta de Pérdidas y Ganancias'!B21</f>
        <v>0</v>
      </c>
      <c r="E27" s="115">
        <f>+'Cuenta de Pérdidas y Ganancias'!C21+'Cuenta de Pérdidas y Ganancias'!B21</f>
        <v>-600</v>
      </c>
    </row>
    <row r="28" spans="1:5" s="79" customFormat="1" ht="13.5" customHeight="1">
      <c r="A28" s="119" t="s">
        <v>64</v>
      </c>
      <c r="B28" s="114"/>
      <c r="C28" s="114"/>
      <c r="D28" s="114"/>
      <c r="E28" s="115"/>
    </row>
    <row r="29" spans="1:6" s="81" customFormat="1" ht="13.5" customHeight="1">
      <c r="A29" s="212" t="s">
        <v>176</v>
      </c>
      <c r="B29" s="265">
        <f>SUM(B30:B31)</f>
        <v>0</v>
      </c>
      <c r="C29" s="265">
        <f>SUM(C30:C31)</f>
        <v>0</v>
      </c>
      <c r="D29" s="265">
        <f>SUM(D30:D31)</f>
        <v>0</v>
      </c>
      <c r="E29" s="266">
        <f>SUM(E30:E31)</f>
        <v>0</v>
      </c>
      <c r="F29" s="87"/>
    </row>
    <row r="30" spans="1:5" s="79" customFormat="1" ht="13.5" customHeight="1">
      <c r="A30" s="119" t="s">
        <v>178</v>
      </c>
      <c r="B30" s="114">
        <f>+'Plan de Financiación'!B7</f>
        <v>0</v>
      </c>
      <c r="C30" s="114">
        <f>+B30+Préstamo!F16</f>
        <v>0</v>
      </c>
      <c r="D30" s="114">
        <f>+C30+Préstamo!F28</f>
        <v>0</v>
      </c>
      <c r="E30" s="115">
        <f>+D30+Préstamo!F40</f>
        <v>0</v>
      </c>
    </row>
    <row r="31" spans="1:5" s="79" customFormat="1" ht="13.5" customHeight="1">
      <c r="A31" s="119" t="s">
        <v>26</v>
      </c>
      <c r="B31" s="114"/>
      <c r="C31" s="114"/>
      <c r="D31" s="114"/>
      <c r="E31" s="115"/>
    </row>
    <row r="32" spans="1:5" s="81" customFormat="1" ht="13.5" customHeight="1">
      <c r="A32" s="212" t="s">
        <v>177</v>
      </c>
      <c r="B32" s="265">
        <f>SUM(B33:B36)</f>
        <v>0</v>
      </c>
      <c r="C32" s="265">
        <f>SUM(C33:C36)</f>
        <v>0</v>
      </c>
      <c r="D32" s="265">
        <f>SUM(D33:D36)</f>
        <v>0</v>
      </c>
      <c r="E32" s="266">
        <f>SUM(E33:E36)</f>
        <v>0</v>
      </c>
    </row>
    <row r="33" spans="1:5" s="79" customFormat="1" ht="13.5" customHeight="1">
      <c r="A33" s="119" t="s">
        <v>28</v>
      </c>
      <c r="B33" s="114">
        <f>+'Plan de Financiación'!B9</f>
        <v>0</v>
      </c>
      <c r="C33" s="114">
        <v>0</v>
      </c>
      <c r="D33" s="114">
        <v>0</v>
      </c>
      <c r="E33" s="115">
        <v>0</v>
      </c>
    </row>
    <row r="34" spans="1:5" s="79" customFormat="1" ht="13.5" customHeight="1">
      <c r="A34" s="119" t="s">
        <v>179</v>
      </c>
      <c r="B34" s="114"/>
      <c r="C34" s="114"/>
      <c r="D34" s="114"/>
      <c r="E34" s="115"/>
    </row>
    <row r="35" spans="1:6" s="79" customFormat="1" ht="13.5" customHeight="1">
      <c r="A35" s="119" t="s">
        <v>326</v>
      </c>
      <c r="B35" s="114"/>
      <c r="C35" s="114">
        <f>IF('Liquidación de IVA'!C27&gt;0,+'Cuenta de Pérdidas y Ganancias'!B20+'Liquidación de IVA'!C27,+'Cuenta de Pérdidas y Ganancias'!B20)</f>
        <v>0</v>
      </c>
      <c r="D35" s="114">
        <f>IF('Liquidación de IVA'!C36&gt;0,+'Cuenta de Pérdidas y Ganancias'!C20+'Liquidación de IVA'!C36,+'Cuenta de Pérdidas y Ganancias'!C20)</f>
        <v>0</v>
      </c>
      <c r="E35" s="115">
        <f>IF('Liquidación de IVA'!C48&gt;0,'Liquidación de IVA'!C48+'Cuenta de Pérdidas y Ganancias'!D20,'Cuenta de Pérdidas y Ganancias'!D20)</f>
        <v>0</v>
      </c>
      <c r="F35" s="87"/>
    </row>
    <row r="36" spans="1:5" s="79" customFormat="1" ht="13.5" customHeight="1">
      <c r="A36" s="119" t="s">
        <v>31</v>
      </c>
      <c r="B36" s="114">
        <f>+'Plan de Financiación'!B12</f>
        <v>0</v>
      </c>
      <c r="C36" s="114">
        <v>0</v>
      </c>
      <c r="D36" s="114">
        <v>0</v>
      </c>
      <c r="E36" s="115">
        <v>0</v>
      </c>
    </row>
    <row r="37" spans="1:5" s="81" customFormat="1" ht="13.5" customHeight="1">
      <c r="A37" s="212" t="s">
        <v>110</v>
      </c>
      <c r="B37" s="265">
        <f>+B32+B29+B24</f>
        <v>0</v>
      </c>
      <c r="C37" s="265">
        <f>+C32+C29+C24</f>
        <v>0</v>
      </c>
      <c r="D37" s="265">
        <f>+D32+D29+D24</f>
        <v>-600</v>
      </c>
      <c r="E37" s="266">
        <f>+E32+E29+E24</f>
        <v>-4080</v>
      </c>
    </row>
    <row r="38" spans="1:5" s="80" customFormat="1" ht="13.5" customHeight="1">
      <c r="A38" s="120" t="s">
        <v>328</v>
      </c>
      <c r="B38" s="121"/>
      <c r="C38" s="121">
        <f>+C37-C22</f>
        <v>0</v>
      </c>
      <c r="D38" s="121">
        <f>+D37-D22</f>
        <v>0</v>
      </c>
      <c r="E38" s="122">
        <f>+E37-E22</f>
        <v>0</v>
      </c>
    </row>
    <row r="39" spans="1:5" s="80" customFormat="1" ht="13.5" customHeight="1">
      <c r="A39" s="129"/>
      <c r="B39" s="130"/>
      <c r="C39" s="130"/>
      <c r="D39" s="130"/>
      <c r="E39" s="130"/>
    </row>
    <row r="40" s="95" customFormat="1" ht="12.75"/>
    <row r="41" s="95" customFormat="1" ht="12.75">
      <c r="A41" s="95" t="s">
        <v>321</v>
      </c>
    </row>
    <row r="42" s="95" customFormat="1" ht="12.75">
      <c r="A42" s="95" t="s">
        <v>322</v>
      </c>
    </row>
    <row r="43" s="95" customFormat="1" ht="12.75">
      <c r="A43" s="95" t="s">
        <v>325</v>
      </c>
    </row>
    <row r="44" s="95" customFormat="1" ht="12.75">
      <c r="A44" s="95" t="s">
        <v>327</v>
      </c>
    </row>
    <row r="45" ht="12.75">
      <c r="A45" s="95" t="s">
        <v>329</v>
      </c>
    </row>
  </sheetData>
  <sheetProtection/>
  <mergeCells count="1">
    <mergeCell ref="A1:E1"/>
  </mergeCells>
  <printOptions/>
  <pageMargins left="0.7480314960629921" right="0.7480314960629921" top="0.984251968503937" bottom="0.984251968503937" header="0" footer="0"/>
  <pageSetup horizontalDpi="600" verticalDpi="600" orientation="portrait" paperSize="9" scale="80" r:id="rId2"/>
  <headerFooter alignWithMargins="0">
    <oddHeader>&amp;L&amp;G&amp;R&amp;G</oddHeader>
    <oddFooter>&amp;L&amp;G&amp;C&amp;G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Las Naciones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dc:creator>
  <cp:keywords/>
  <dc:description/>
  <cp:lastModifiedBy>Pepa Caceres</cp:lastModifiedBy>
  <cp:lastPrinted>2015-02-02T19:14:16Z</cp:lastPrinted>
  <dcterms:created xsi:type="dcterms:W3CDTF">2005-12-13T10:20:41Z</dcterms:created>
  <dcterms:modified xsi:type="dcterms:W3CDTF">2021-06-23T14:39:31Z</dcterms:modified>
  <cp:category/>
  <cp:version/>
  <cp:contentType/>
  <cp:contentStatus/>
</cp:coreProperties>
</file>